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https://d.docs.live.net/5842b5f359778ed2/Dokumenty/2026/VŘ_RK_ZUŠ/Vysvětlení č.3/"/>
    </mc:Choice>
  </mc:AlternateContent>
  <xr:revisionPtr revIDLastSave="1" documentId="11_BF0D9349D50D200113D895844121674BCD9B74F6" xr6:coauthVersionLast="47" xr6:coauthVersionMax="47" xr10:uidLastSave="{D294163F-3298-4FEC-8D5E-F9B94C742221}"/>
  <bookViews>
    <workbookView xWindow="-110" yWindow="-110" windowWidth="19420" windowHeight="10300" xr2:uid="{00000000-000D-0000-FFFF-FFFF00000000}"/>
  </bookViews>
  <sheets>
    <sheet name="Rekapitulace stavby" sheetId="1" r:id="rId1"/>
    <sheet name="ST - Stavební úpravy" sheetId="2" r:id="rId2"/>
    <sheet name="ZTI - Zdravotně technické..." sheetId="3" r:id="rId3"/>
    <sheet name="EL - Elektroinstalace" sheetId="4" r:id="rId4"/>
    <sheet name="VRN - Vedlejší rozpočtové..." sheetId="5" r:id="rId5"/>
    <sheet name="Seznam figur" sheetId="6" r:id="rId6"/>
  </sheets>
  <definedNames>
    <definedName name="_xlnm._FilterDatabase" localSheetId="3" hidden="1">'EL - Elektroinstalace'!$C$121:$K$137</definedName>
    <definedName name="_xlnm._FilterDatabase" localSheetId="1" hidden="1">'ST - Stavební úpravy'!$C$139:$K$1141</definedName>
    <definedName name="_xlnm._FilterDatabase" localSheetId="4" hidden="1">'VRN - Vedlejší rozpočtové...'!$C$121:$K$153</definedName>
    <definedName name="_xlnm._FilterDatabase" localSheetId="2" hidden="1">'ZTI - Zdravotně technické...'!$C$127:$K$189</definedName>
    <definedName name="_xlnm.Print_Titles" localSheetId="3">'EL - Elektroinstalace'!$121:$121</definedName>
    <definedName name="_xlnm.Print_Titles" localSheetId="0">'Rekapitulace stavby'!$92:$92</definedName>
    <definedName name="_xlnm.Print_Titles" localSheetId="5">'Seznam figur'!$9:$9</definedName>
    <definedName name="_xlnm.Print_Titles" localSheetId="1">'ST - Stavební úpravy'!$139:$139</definedName>
    <definedName name="_xlnm.Print_Titles" localSheetId="4">'VRN - Vedlejší rozpočtové...'!$121:$121</definedName>
    <definedName name="_xlnm.Print_Titles" localSheetId="2">'ZTI - Zdravotně technické...'!$127:$127</definedName>
    <definedName name="_xlnm.Print_Area" localSheetId="3">'EL - Elektroinstalace'!$C$4:$J$76,'EL - Elektroinstalace'!$C$82:$J$101,'EL - Elektroinstalace'!$C$107:$K$137</definedName>
    <definedName name="_xlnm.Print_Area" localSheetId="0">'Rekapitulace stavby'!$D$4:$AO$76,'Rekapitulace stavby'!$C$82:$AQ$100</definedName>
    <definedName name="_xlnm.Print_Area" localSheetId="5">'Seznam figur'!$C$4:$G$182</definedName>
    <definedName name="_xlnm.Print_Area" localSheetId="1">'ST - Stavební úpravy'!$C$4:$J$76,'ST - Stavební úpravy'!$C$82:$J$121,'ST - Stavební úpravy'!$C$127:$K$1141</definedName>
    <definedName name="_xlnm.Print_Area" localSheetId="4">'VRN - Vedlejší rozpočtové...'!$C$4:$J$76,'VRN - Vedlejší rozpočtové...'!$C$82:$J$103,'VRN - Vedlejší rozpočtové...'!$C$109:$K$153</definedName>
    <definedName name="_xlnm.Print_Area" localSheetId="2">'ZTI - Zdravotně technické...'!$C$4:$J$76,'ZTI - Zdravotně technické...'!$C$82:$J$107,'ZTI - Zdravotně technické...'!$C$113:$K$189</definedName>
  </definedNames>
  <calcPr calcId="191029"/>
</workbook>
</file>

<file path=xl/calcChain.xml><?xml version="1.0" encoding="utf-8"?>
<calcChain xmlns="http://schemas.openxmlformats.org/spreadsheetml/2006/main">
  <c r="D7" i="6" l="1"/>
  <c r="J37" i="5"/>
  <c r="J36" i="5"/>
  <c r="AY99" i="1"/>
  <c r="J35" i="5"/>
  <c r="AX99" i="1"/>
  <c r="BI153" i="5"/>
  <c r="BH153" i="5"/>
  <c r="BG153" i="5"/>
  <c r="BF153" i="5"/>
  <c r="T153" i="5"/>
  <c r="R153" i="5"/>
  <c r="P153" i="5"/>
  <c r="BI152" i="5"/>
  <c r="BH152" i="5"/>
  <c r="BG152" i="5"/>
  <c r="BF152" i="5"/>
  <c r="T152" i="5"/>
  <c r="R152" i="5"/>
  <c r="P152" i="5"/>
  <c r="BI151" i="5"/>
  <c r="BH151" i="5"/>
  <c r="BG151" i="5"/>
  <c r="BF151" i="5"/>
  <c r="T151" i="5"/>
  <c r="R151" i="5"/>
  <c r="P151" i="5"/>
  <c r="BI150" i="5"/>
  <c r="BH150" i="5"/>
  <c r="BG150" i="5"/>
  <c r="BF150" i="5"/>
  <c r="T150" i="5"/>
  <c r="R150" i="5"/>
  <c r="P150" i="5"/>
  <c r="BI148" i="5"/>
  <c r="BH148" i="5"/>
  <c r="BG148" i="5"/>
  <c r="BF148" i="5"/>
  <c r="T148" i="5"/>
  <c r="R148" i="5"/>
  <c r="P148" i="5"/>
  <c r="BI147" i="5"/>
  <c r="BH147" i="5"/>
  <c r="BG147" i="5"/>
  <c r="BF147" i="5"/>
  <c r="T147" i="5"/>
  <c r="R147" i="5"/>
  <c r="P147" i="5"/>
  <c r="BI146" i="5"/>
  <c r="BH146" i="5"/>
  <c r="BG146" i="5"/>
  <c r="BF146" i="5"/>
  <c r="T146" i="5"/>
  <c r="R146" i="5"/>
  <c r="P146" i="5"/>
  <c r="BI144" i="5"/>
  <c r="BH144" i="5"/>
  <c r="BG144" i="5"/>
  <c r="BF144" i="5"/>
  <c r="T144" i="5"/>
  <c r="R144" i="5"/>
  <c r="P144" i="5"/>
  <c r="BI143" i="5"/>
  <c r="BH143" i="5"/>
  <c r="BG143" i="5"/>
  <c r="BF143" i="5"/>
  <c r="T143" i="5"/>
  <c r="R143" i="5"/>
  <c r="P143" i="5"/>
  <c r="BI141" i="5"/>
  <c r="BH141" i="5"/>
  <c r="BG141" i="5"/>
  <c r="BF141" i="5"/>
  <c r="T141" i="5"/>
  <c r="R141" i="5"/>
  <c r="P141" i="5"/>
  <c r="BI140" i="5"/>
  <c r="BH140" i="5"/>
  <c r="BG140" i="5"/>
  <c r="BF140" i="5"/>
  <c r="T140" i="5"/>
  <c r="R140" i="5"/>
  <c r="P140" i="5"/>
  <c r="BI139" i="5"/>
  <c r="BH139" i="5"/>
  <c r="BG139" i="5"/>
  <c r="BF139" i="5"/>
  <c r="T139" i="5"/>
  <c r="R139" i="5"/>
  <c r="P139" i="5"/>
  <c r="BI138" i="5"/>
  <c r="BH138" i="5"/>
  <c r="BG138" i="5"/>
  <c r="BF138" i="5"/>
  <c r="T138" i="5"/>
  <c r="R138" i="5"/>
  <c r="P138" i="5"/>
  <c r="BI137" i="5"/>
  <c r="BH137" i="5"/>
  <c r="BG137" i="5"/>
  <c r="BF137" i="5"/>
  <c r="T137" i="5"/>
  <c r="R137" i="5"/>
  <c r="P137" i="5"/>
  <c r="BI136" i="5"/>
  <c r="BH136" i="5"/>
  <c r="BG136" i="5"/>
  <c r="BF136" i="5"/>
  <c r="T136" i="5"/>
  <c r="R136" i="5"/>
  <c r="P136" i="5"/>
  <c r="BI135" i="5"/>
  <c r="BH135" i="5"/>
  <c r="BG135" i="5"/>
  <c r="BF135" i="5"/>
  <c r="T135" i="5"/>
  <c r="R135" i="5"/>
  <c r="P135" i="5"/>
  <c r="BI134" i="5"/>
  <c r="BH134" i="5"/>
  <c r="BG134" i="5"/>
  <c r="BF134" i="5"/>
  <c r="T134" i="5"/>
  <c r="R134" i="5"/>
  <c r="P134" i="5"/>
  <c r="BI133" i="5"/>
  <c r="BH133" i="5"/>
  <c r="BG133" i="5"/>
  <c r="BF133" i="5"/>
  <c r="T133" i="5"/>
  <c r="R133" i="5"/>
  <c r="P133" i="5"/>
  <c r="BI132" i="5"/>
  <c r="BH132" i="5"/>
  <c r="BG132" i="5"/>
  <c r="BF132" i="5"/>
  <c r="T132" i="5"/>
  <c r="R132" i="5"/>
  <c r="P132" i="5"/>
  <c r="BI131" i="5"/>
  <c r="BH131" i="5"/>
  <c r="BG131" i="5"/>
  <c r="BF131" i="5"/>
  <c r="T131" i="5"/>
  <c r="R131" i="5"/>
  <c r="P131" i="5"/>
  <c r="BI130" i="5"/>
  <c r="BH130" i="5"/>
  <c r="BG130" i="5"/>
  <c r="BF130" i="5"/>
  <c r="T130" i="5"/>
  <c r="R130" i="5"/>
  <c r="P130" i="5"/>
  <c r="BI128" i="5"/>
  <c r="BH128" i="5"/>
  <c r="BG128" i="5"/>
  <c r="BF128" i="5"/>
  <c r="T128" i="5"/>
  <c r="R128" i="5"/>
  <c r="P128" i="5"/>
  <c r="BI127" i="5"/>
  <c r="BH127" i="5"/>
  <c r="BG127" i="5"/>
  <c r="BF127" i="5"/>
  <c r="T127" i="5"/>
  <c r="R127" i="5"/>
  <c r="P127" i="5"/>
  <c r="BI126" i="5"/>
  <c r="BH126" i="5"/>
  <c r="BG126" i="5"/>
  <c r="BF126" i="5"/>
  <c r="T126" i="5"/>
  <c r="R126" i="5"/>
  <c r="P126" i="5"/>
  <c r="BI125" i="5"/>
  <c r="BH125" i="5"/>
  <c r="BG125" i="5"/>
  <c r="BF125" i="5"/>
  <c r="T125" i="5"/>
  <c r="R125" i="5"/>
  <c r="P125" i="5"/>
  <c r="J119" i="5"/>
  <c r="J118" i="5"/>
  <c r="F118" i="5"/>
  <c r="F116" i="5"/>
  <c r="E114" i="5"/>
  <c r="J92" i="5"/>
  <c r="J91" i="5"/>
  <c r="F91" i="5"/>
  <c r="F89" i="5"/>
  <c r="E87" i="5"/>
  <c r="J18" i="5"/>
  <c r="E18" i="5"/>
  <c r="F92" i="5"/>
  <c r="J17" i="5"/>
  <c r="J12" i="5"/>
  <c r="J116" i="5"/>
  <c r="E7" i="5"/>
  <c r="E85" i="5"/>
  <c r="J39" i="4"/>
  <c r="J38" i="4"/>
  <c r="AY98" i="1"/>
  <c r="J37" i="4"/>
  <c r="AX98" i="1" s="1"/>
  <c r="BI137" i="4"/>
  <c r="BH137" i="4"/>
  <c r="BG137" i="4"/>
  <c r="BF137" i="4"/>
  <c r="T137" i="4"/>
  <c r="R137" i="4"/>
  <c r="P137" i="4"/>
  <c r="BI136" i="4"/>
  <c r="BH136" i="4"/>
  <c r="BG136" i="4"/>
  <c r="BF136" i="4"/>
  <c r="T136" i="4"/>
  <c r="R136" i="4"/>
  <c r="P136" i="4"/>
  <c r="BI135" i="4"/>
  <c r="BH135" i="4"/>
  <c r="BG135" i="4"/>
  <c r="BF135" i="4"/>
  <c r="T135" i="4"/>
  <c r="R135" i="4"/>
  <c r="P135" i="4"/>
  <c r="BI133" i="4"/>
  <c r="BH133" i="4"/>
  <c r="BG133" i="4"/>
  <c r="BF133" i="4"/>
  <c r="T133" i="4"/>
  <c r="R133" i="4"/>
  <c r="P133" i="4"/>
  <c r="BI132" i="4"/>
  <c r="BH132" i="4"/>
  <c r="BG132" i="4"/>
  <c r="BF132" i="4"/>
  <c r="T132" i="4"/>
  <c r="R132" i="4"/>
  <c r="P132" i="4"/>
  <c r="BI131" i="4"/>
  <c r="BH131" i="4"/>
  <c r="BG131" i="4"/>
  <c r="BF131" i="4"/>
  <c r="T131" i="4"/>
  <c r="R131" i="4"/>
  <c r="P131" i="4"/>
  <c r="BI130" i="4"/>
  <c r="BH130" i="4"/>
  <c r="BG130" i="4"/>
  <c r="BF130" i="4"/>
  <c r="T130" i="4"/>
  <c r="R130" i="4"/>
  <c r="P130" i="4"/>
  <c r="BI129" i="4"/>
  <c r="BH129" i="4"/>
  <c r="BG129" i="4"/>
  <c r="BF129" i="4"/>
  <c r="T129" i="4"/>
  <c r="R129" i="4"/>
  <c r="P129" i="4"/>
  <c r="BI128" i="4"/>
  <c r="BH128" i="4"/>
  <c r="BG128" i="4"/>
  <c r="BF128" i="4"/>
  <c r="T128" i="4"/>
  <c r="R128" i="4"/>
  <c r="P128" i="4"/>
  <c r="BI127" i="4"/>
  <c r="BH127" i="4"/>
  <c r="BG127" i="4"/>
  <c r="BF127" i="4"/>
  <c r="T127" i="4"/>
  <c r="R127" i="4"/>
  <c r="P127" i="4"/>
  <c r="BI126" i="4"/>
  <c r="BH126" i="4"/>
  <c r="BG126" i="4"/>
  <c r="BF126" i="4"/>
  <c r="T126" i="4"/>
  <c r="R126" i="4"/>
  <c r="P126" i="4"/>
  <c r="BI125" i="4"/>
  <c r="BH125" i="4"/>
  <c r="BG125" i="4"/>
  <c r="BF125" i="4"/>
  <c r="T125" i="4"/>
  <c r="R125" i="4"/>
  <c r="P125" i="4"/>
  <c r="BI124" i="4"/>
  <c r="BH124" i="4"/>
  <c r="BG124" i="4"/>
  <c r="BF124" i="4"/>
  <c r="T124" i="4"/>
  <c r="R124" i="4"/>
  <c r="P124" i="4"/>
  <c r="J119" i="4"/>
  <c r="J118" i="4"/>
  <c r="F118" i="4"/>
  <c r="F116" i="4"/>
  <c r="E114" i="4"/>
  <c r="J94" i="4"/>
  <c r="J93" i="4"/>
  <c r="F93" i="4"/>
  <c r="F91" i="4"/>
  <c r="E89" i="4"/>
  <c r="J20" i="4"/>
  <c r="E20" i="4"/>
  <c r="F94" i="4"/>
  <c r="J19" i="4"/>
  <c r="J14" i="4"/>
  <c r="J91" i="4" s="1"/>
  <c r="E7" i="4"/>
  <c r="E110" i="4" s="1"/>
  <c r="J39" i="3"/>
  <c r="J38" i="3"/>
  <c r="AY97" i="1"/>
  <c r="J37" i="3"/>
  <c r="AX97" i="1" s="1"/>
  <c r="BI189" i="3"/>
  <c r="BH189" i="3"/>
  <c r="BG189" i="3"/>
  <c r="BF189" i="3"/>
  <c r="T189" i="3"/>
  <c r="R189" i="3"/>
  <c r="P189" i="3"/>
  <c r="BI188" i="3"/>
  <c r="BH188" i="3"/>
  <c r="BG188" i="3"/>
  <c r="BF188" i="3"/>
  <c r="T188" i="3"/>
  <c r="R188" i="3"/>
  <c r="P188" i="3"/>
  <c r="BI186" i="3"/>
  <c r="BH186" i="3"/>
  <c r="BG186" i="3"/>
  <c r="BF186" i="3"/>
  <c r="T186" i="3"/>
  <c r="R186" i="3"/>
  <c r="P186" i="3"/>
  <c r="BI185" i="3"/>
  <c r="BH185" i="3"/>
  <c r="BG185" i="3"/>
  <c r="BF185" i="3"/>
  <c r="T185" i="3"/>
  <c r="R185" i="3"/>
  <c r="P185" i="3"/>
  <c r="BI184" i="3"/>
  <c r="BH184" i="3"/>
  <c r="BG184" i="3"/>
  <c r="BF184" i="3"/>
  <c r="T184" i="3"/>
  <c r="R184" i="3"/>
  <c r="P184" i="3"/>
  <c r="BI183" i="3"/>
  <c r="BH183" i="3"/>
  <c r="BG183" i="3"/>
  <c r="BF183" i="3"/>
  <c r="T183" i="3"/>
  <c r="R183" i="3"/>
  <c r="P183" i="3"/>
  <c r="BI180" i="3"/>
  <c r="BH180" i="3"/>
  <c r="BG180" i="3"/>
  <c r="BF180" i="3"/>
  <c r="T180" i="3"/>
  <c r="T179" i="3"/>
  <c r="R180" i="3"/>
  <c r="R179" i="3" s="1"/>
  <c r="P180" i="3"/>
  <c r="P179" i="3" s="1"/>
  <c r="BI177" i="3"/>
  <c r="BH177" i="3"/>
  <c r="BG177" i="3"/>
  <c r="BF177" i="3"/>
  <c r="T177" i="3"/>
  <c r="R177" i="3"/>
  <c r="P177" i="3"/>
  <c r="BI175" i="3"/>
  <c r="BH175" i="3"/>
  <c r="BG175" i="3"/>
  <c r="BF175" i="3"/>
  <c r="T175" i="3"/>
  <c r="R175" i="3"/>
  <c r="P175" i="3"/>
  <c r="BI174" i="3"/>
  <c r="BH174" i="3"/>
  <c r="BG174" i="3"/>
  <c r="BF174" i="3"/>
  <c r="T174" i="3"/>
  <c r="R174" i="3"/>
  <c r="P174" i="3"/>
  <c r="BI173" i="3"/>
  <c r="BH173" i="3"/>
  <c r="BG173" i="3"/>
  <c r="BF173" i="3"/>
  <c r="T173" i="3"/>
  <c r="R173" i="3"/>
  <c r="P173" i="3"/>
  <c r="BI171" i="3"/>
  <c r="BH171" i="3"/>
  <c r="BG171" i="3"/>
  <c r="BF171" i="3"/>
  <c r="T171" i="3"/>
  <c r="R171" i="3"/>
  <c r="P171" i="3"/>
  <c r="BI169" i="3"/>
  <c r="BH169" i="3"/>
  <c r="BG169" i="3"/>
  <c r="BF169" i="3"/>
  <c r="T169" i="3"/>
  <c r="R169" i="3"/>
  <c r="P169" i="3"/>
  <c r="BI168" i="3"/>
  <c r="BH168" i="3"/>
  <c r="BG168" i="3"/>
  <c r="BF168" i="3"/>
  <c r="T168" i="3"/>
  <c r="R168" i="3"/>
  <c r="P168" i="3"/>
  <c r="BI166" i="3"/>
  <c r="BH166" i="3"/>
  <c r="BG166" i="3"/>
  <c r="BF166" i="3"/>
  <c r="T166" i="3"/>
  <c r="R166" i="3"/>
  <c r="P166" i="3"/>
  <c r="BI165" i="3"/>
  <c r="BH165" i="3"/>
  <c r="BG165" i="3"/>
  <c r="BF165" i="3"/>
  <c r="T165" i="3"/>
  <c r="R165" i="3"/>
  <c r="P165" i="3"/>
  <c r="BI163" i="3"/>
  <c r="BH163" i="3"/>
  <c r="BG163" i="3"/>
  <c r="BF163" i="3"/>
  <c r="T163" i="3"/>
  <c r="R163" i="3"/>
  <c r="P163" i="3"/>
  <c r="BI161" i="3"/>
  <c r="BH161" i="3"/>
  <c r="BG161" i="3"/>
  <c r="BF161" i="3"/>
  <c r="T161" i="3"/>
  <c r="R161" i="3"/>
  <c r="P161" i="3"/>
  <c r="BI159" i="3"/>
  <c r="BH159" i="3"/>
  <c r="BG159" i="3"/>
  <c r="BF159" i="3"/>
  <c r="T159" i="3"/>
  <c r="R159" i="3"/>
  <c r="P159" i="3"/>
  <c r="BI158" i="3"/>
  <c r="BH158" i="3"/>
  <c r="BG158" i="3"/>
  <c r="BF158" i="3"/>
  <c r="T158" i="3"/>
  <c r="R158" i="3"/>
  <c r="P158" i="3"/>
  <c r="BI155" i="3"/>
  <c r="BH155" i="3"/>
  <c r="BG155" i="3"/>
  <c r="BF155" i="3"/>
  <c r="T155" i="3"/>
  <c r="R155" i="3"/>
  <c r="P155" i="3"/>
  <c r="BI153" i="3"/>
  <c r="BH153" i="3"/>
  <c r="BG153" i="3"/>
  <c r="BF153" i="3"/>
  <c r="T153" i="3"/>
  <c r="R153" i="3"/>
  <c r="P153" i="3"/>
  <c r="BI151" i="3"/>
  <c r="BH151" i="3"/>
  <c r="BG151" i="3"/>
  <c r="BF151" i="3"/>
  <c r="T151" i="3"/>
  <c r="R151" i="3"/>
  <c r="P151" i="3"/>
  <c r="BI148" i="3"/>
  <c r="BH148" i="3"/>
  <c r="BG148" i="3"/>
  <c r="BF148" i="3"/>
  <c r="T148" i="3"/>
  <c r="R148" i="3"/>
  <c r="P148" i="3"/>
  <c r="BI146" i="3"/>
  <c r="BH146" i="3"/>
  <c r="BG146" i="3"/>
  <c r="BF146" i="3"/>
  <c r="T146" i="3"/>
  <c r="R146" i="3"/>
  <c r="P146" i="3"/>
  <c r="BI144" i="3"/>
  <c r="BH144" i="3"/>
  <c r="BG144" i="3"/>
  <c r="BF144" i="3"/>
  <c r="T144" i="3"/>
  <c r="R144" i="3"/>
  <c r="P144" i="3"/>
  <c r="BI143" i="3"/>
  <c r="BH143" i="3"/>
  <c r="BG143" i="3"/>
  <c r="BF143" i="3"/>
  <c r="T143" i="3"/>
  <c r="R143" i="3"/>
  <c r="P143" i="3"/>
  <c r="BI141" i="3"/>
  <c r="BH141" i="3"/>
  <c r="BG141" i="3"/>
  <c r="BF141" i="3"/>
  <c r="T141" i="3"/>
  <c r="R141" i="3"/>
  <c r="P141" i="3"/>
  <c r="BI140" i="3"/>
  <c r="BH140" i="3"/>
  <c r="BG140" i="3"/>
  <c r="BF140" i="3"/>
  <c r="T140" i="3"/>
  <c r="R140" i="3"/>
  <c r="P140" i="3"/>
  <c r="BI138" i="3"/>
  <c r="BH138" i="3"/>
  <c r="BG138" i="3"/>
  <c r="BF138" i="3"/>
  <c r="T138" i="3"/>
  <c r="R138" i="3"/>
  <c r="P138" i="3"/>
  <c r="BI136" i="3"/>
  <c r="BH136" i="3"/>
  <c r="BG136" i="3"/>
  <c r="BF136" i="3"/>
  <c r="T136" i="3"/>
  <c r="R136" i="3"/>
  <c r="P136" i="3"/>
  <c r="BI135" i="3"/>
  <c r="BH135" i="3"/>
  <c r="BG135" i="3"/>
  <c r="BF135" i="3"/>
  <c r="T135" i="3"/>
  <c r="R135" i="3"/>
  <c r="P135" i="3"/>
  <c r="BI131" i="3"/>
  <c r="BH131" i="3"/>
  <c r="BG131" i="3"/>
  <c r="BF131" i="3"/>
  <c r="T131" i="3"/>
  <c r="R131" i="3"/>
  <c r="P131" i="3"/>
  <c r="J125" i="3"/>
  <c r="J124" i="3"/>
  <c r="F124" i="3"/>
  <c r="F122" i="3"/>
  <c r="E120" i="3"/>
  <c r="J94" i="3"/>
  <c r="J93" i="3"/>
  <c r="F93" i="3"/>
  <c r="F91" i="3"/>
  <c r="E89" i="3"/>
  <c r="J20" i="3"/>
  <c r="E20" i="3"/>
  <c r="F94" i="3" s="1"/>
  <c r="J19" i="3"/>
  <c r="J14" i="3"/>
  <c r="J122" i="3"/>
  <c r="E7" i="3"/>
  <c r="E85" i="3" s="1"/>
  <c r="J37" i="2"/>
  <c r="J36" i="2"/>
  <c r="AY96" i="1" s="1"/>
  <c r="J35" i="2"/>
  <c r="AX96" i="1"/>
  <c r="BI1133" i="2"/>
  <c r="BH1133" i="2"/>
  <c r="BG1133" i="2"/>
  <c r="BF1133" i="2"/>
  <c r="T1133" i="2"/>
  <c r="R1133" i="2"/>
  <c r="P1133" i="2"/>
  <c r="BI1124" i="2"/>
  <c r="BH1124" i="2"/>
  <c r="BG1124" i="2"/>
  <c r="BF1124" i="2"/>
  <c r="T1124" i="2"/>
  <c r="R1124" i="2"/>
  <c r="P1124" i="2"/>
  <c r="BI1121" i="2"/>
  <c r="BH1121" i="2"/>
  <c r="BG1121" i="2"/>
  <c r="BF1121" i="2"/>
  <c r="T1121" i="2"/>
  <c r="R1121" i="2"/>
  <c r="P1121" i="2"/>
  <c r="BI1112" i="2"/>
  <c r="BH1112" i="2"/>
  <c r="BG1112" i="2"/>
  <c r="BF1112" i="2"/>
  <c r="T1112" i="2"/>
  <c r="R1112" i="2"/>
  <c r="P1112" i="2"/>
  <c r="BI1106" i="2"/>
  <c r="BH1106" i="2"/>
  <c r="BG1106" i="2"/>
  <c r="BF1106" i="2"/>
  <c r="T1106" i="2"/>
  <c r="R1106" i="2"/>
  <c r="P1106" i="2"/>
  <c r="BI1101" i="2"/>
  <c r="BH1101" i="2"/>
  <c r="BG1101" i="2"/>
  <c r="BF1101" i="2"/>
  <c r="T1101" i="2"/>
  <c r="R1101" i="2"/>
  <c r="P1101" i="2"/>
  <c r="BI1099" i="2"/>
  <c r="BH1099" i="2"/>
  <c r="BG1099" i="2"/>
  <c r="BF1099" i="2"/>
  <c r="T1099" i="2"/>
  <c r="R1099" i="2"/>
  <c r="P1099" i="2"/>
  <c r="BI1096" i="2"/>
  <c r="BH1096" i="2"/>
  <c r="BG1096" i="2"/>
  <c r="BF1096" i="2"/>
  <c r="T1096" i="2"/>
  <c r="R1096" i="2"/>
  <c r="P1096" i="2"/>
  <c r="BI1093" i="2"/>
  <c r="BH1093" i="2"/>
  <c r="BG1093" i="2"/>
  <c r="BF1093" i="2"/>
  <c r="T1093" i="2"/>
  <c r="R1093" i="2"/>
  <c r="P1093" i="2"/>
  <c r="BI1090" i="2"/>
  <c r="BH1090" i="2"/>
  <c r="BG1090" i="2"/>
  <c r="BF1090" i="2"/>
  <c r="T1090" i="2"/>
  <c r="R1090" i="2"/>
  <c r="P1090" i="2"/>
  <c r="BI1088" i="2"/>
  <c r="BH1088" i="2"/>
  <c r="BG1088" i="2"/>
  <c r="BF1088" i="2"/>
  <c r="T1088" i="2"/>
  <c r="R1088" i="2"/>
  <c r="P1088" i="2"/>
  <c r="BI1084" i="2"/>
  <c r="BH1084" i="2"/>
  <c r="BG1084" i="2"/>
  <c r="BF1084" i="2"/>
  <c r="T1084" i="2"/>
  <c r="R1084" i="2"/>
  <c r="P1084" i="2"/>
  <c r="BI1079" i="2"/>
  <c r="BH1079" i="2"/>
  <c r="BG1079" i="2"/>
  <c r="BF1079" i="2"/>
  <c r="T1079" i="2"/>
  <c r="R1079" i="2"/>
  <c r="P1079" i="2"/>
  <c r="BI1076" i="2"/>
  <c r="BH1076" i="2"/>
  <c r="BG1076" i="2"/>
  <c r="BF1076" i="2"/>
  <c r="T1076" i="2"/>
  <c r="R1076" i="2"/>
  <c r="P1076" i="2"/>
  <c r="BI1063" i="2"/>
  <c r="BH1063" i="2"/>
  <c r="BG1063" i="2"/>
  <c r="BF1063" i="2"/>
  <c r="T1063" i="2"/>
  <c r="R1063" i="2"/>
  <c r="P1063" i="2"/>
  <c r="BI1057" i="2"/>
  <c r="BH1057" i="2"/>
  <c r="BG1057" i="2"/>
  <c r="BF1057" i="2"/>
  <c r="T1057" i="2"/>
  <c r="R1057" i="2"/>
  <c r="P1057" i="2"/>
  <c r="BI1052" i="2"/>
  <c r="BH1052" i="2"/>
  <c r="BG1052" i="2"/>
  <c r="BF1052" i="2"/>
  <c r="T1052" i="2"/>
  <c r="R1052" i="2"/>
  <c r="P1052" i="2"/>
  <c r="BI1047" i="2"/>
  <c r="BH1047" i="2"/>
  <c r="BG1047" i="2"/>
  <c r="BF1047" i="2"/>
  <c r="T1047" i="2"/>
  <c r="R1047" i="2"/>
  <c r="P1047" i="2"/>
  <c r="BI1045" i="2"/>
  <c r="BH1045" i="2"/>
  <c r="BG1045" i="2"/>
  <c r="BF1045" i="2"/>
  <c r="T1045" i="2"/>
  <c r="R1045" i="2"/>
  <c r="P1045" i="2"/>
  <c r="BI1033" i="2"/>
  <c r="BH1033" i="2"/>
  <c r="BG1033" i="2"/>
  <c r="BF1033" i="2"/>
  <c r="T1033" i="2"/>
  <c r="R1033" i="2"/>
  <c r="P1033" i="2"/>
  <c r="BI1032" i="2"/>
  <c r="BH1032" i="2"/>
  <c r="BG1032" i="2"/>
  <c r="BF1032" i="2"/>
  <c r="T1032" i="2"/>
  <c r="R1032" i="2"/>
  <c r="P1032" i="2"/>
  <c r="BI1025" i="2"/>
  <c r="BH1025" i="2"/>
  <c r="BG1025" i="2"/>
  <c r="BF1025" i="2"/>
  <c r="T1025" i="2"/>
  <c r="R1025" i="2"/>
  <c r="P1025" i="2"/>
  <c r="BI1020" i="2"/>
  <c r="BH1020" i="2"/>
  <c r="BG1020" i="2"/>
  <c r="BF1020" i="2"/>
  <c r="T1020" i="2"/>
  <c r="R1020" i="2"/>
  <c r="P1020" i="2"/>
  <c r="BI1019" i="2"/>
  <c r="BH1019" i="2"/>
  <c r="BG1019" i="2"/>
  <c r="BF1019" i="2"/>
  <c r="T1019" i="2"/>
  <c r="R1019" i="2"/>
  <c r="P1019" i="2"/>
  <c r="BI1014" i="2"/>
  <c r="BH1014" i="2"/>
  <c r="BG1014" i="2"/>
  <c r="BF1014" i="2"/>
  <c r="T1014" i="2"/>
  <c r="R1014" i="2"/>
  <c r="P1014" i="2"/>
  <c r="BI1009" i="2"/>
  <c r="BH1009" i="2"/>
  <c r="BG1009" i="2"/>
  <c r="BF1009" i="2"/>
  <c r="T1009" i="2"/>
  <c r="R1009" i="2"/>
  <c r="P1009" i="2"/>
  <c r="BI1002" i="2"/>
  <c r="BH1002" i="2"/>
  <c r="BG1002" i="2"/>
  <c r="BF1002" i="2"/>
  <c r="T1002" i="2"/>
  <c r="R1002" i="2"/>
  <c r="P1002" i="2"/>
  <c r="BI993" i="2"/>
  <c r="BH993" i="2"/>
  <c r="BG993" i="2"/>
  <c r="BF993" i="2"/>
  <c r="T993" i="2"/>
  <c r="R993" i="2"/>
  <c r="P993" i="2"/>
  <c r="BI978" i="2"/>
  <c r="BH978" i="2"/>
  <c r="BG978" i="2"/>
  <c r="BF978" i="2"/>
  <c r="T978" i="2"/>
  <c r="R978" i="2"/>
  <c r="P978" i="2"/>
  <c r="BI977" i="2"/>
  <c r="BH977" i="2"/>
  <c r="BG977" i="2"/>
  <c r="BF977" i="2"/>
  <c r="T977" i="2"/>
  <c r="R977" i="2"/>
  <c r="P977" i="2"/>
  <c r="BI970" i="2"/>
  <c r="BH970" i="2"/>
  <c r="BG970" i="2"/>
  <c r="BF970" i="2"/>
  <c r="T970" i="2"/>
  <c r="R970" i="2"/>
  <c r="P970" i="2"/>
  <c r="BI969" i="2"/>
  <c r="BH969" i="2"/>
  <c r="BG969" i="2"/>
  <c r="BF969" i="2"/>
  <c r="T969" i="2"/>
  <c r="R969" i="2"/>
  <c r="P969" i="2"/>
  <c r="BI964" i="2"/>
  <c r="BH964" i="2"/>
  <c r="BG964" i="2"/>
  <c r="BF964" i="2"/>
  <c r="T964" i="2"/>
  <c r="R964" i="2"/>
  <c r="P964" i="2"/>
  <c r="BI963" i="2"/>
  <c r="BH963" i="2"/>
  <c r="BG963" i="2"/>
  <c r="BF963" i="2"/>
  <c r="T963" i="2"/>
  <c r="R963" i="2"/>
  <c r="P963" i="2"/>
  <c r="BI959" i="2"/>
  <c r="BH959" i="2"/>
  <c r="BG959" i="2"/>
  <c r="BF959" i="2"/>
  <c r="T959" i="2"/>
  <c r="R959" i="2"/>
  <c r="P959" i="2"/>
  <c r="BI958" i="2"/>
  <c r="BH958" i="2"/>
  <c r="BG958" i="2"/>
  <c r="BF958" i="2"/>
  <c r="T958" i="2"/>
  <c r="R958" i="2"/>
  <c r="P958" i="2"/>
  <c r="BI954" i="2"/>
  <c r="BH954" i="2"/>
  <c r="BG954" i="2"/>
  <c r="BF954" i="2"/>
  <c r="T954" i="2"/>
  <c r="R954" i="2"/>
  <c r="P954" i="2"/>
  <c r="BI953" i="2"/>
  <c r="BH953" i="2"/>
  <c r="BG953" i="2"/>
  <c r="BF953" i="2"/>
  <c r="T953" i="2"/>
  <c r="R953" i="2"/>
  <c r="P953" i="2"/>
  <c r="BI952" i="2"/>
  <c r="BH952" i="2"/>
  <c r="BG952" i="2"/>
  <c r="BF952" i="2"/>
  <c r="T952" i="2"/>
  <c r="R952" i="2"/>
  <c r="P952" i="2"/>
  <c r="BI951" i="2"/>
  <c r="BH951" i="2"/>
  <c r="BG951" i="2"/>
  <c r="BF951" i="2"/>
  <c r="T951" i="2"/>
  <c r="R951" i="2"/>
  <c r="P951" i="2"/>
  <c r="BI950" i="2"/>
  <c r="BH950" i="2"/>
  <c r="BG950" i="2"/>
  <c r="BF950" i="2"/>
  <c r="T950" i="2"/>
  <c r="R950" i="2"/>
  <c r="P950" i="2"/>
  <c r="BI949" i="2"/>
  <c r="BH949" i="2"/>
  <c r="BG949" i="2"/>
  <c r="BF949" i="2"/>
  <c r="T949" i="2"/>
  <c r="R949" i="2"/>
  <c r="P949" i="2"/>
  <c r="BI948" i="2"/>
  <c r="BH948" i="2"/>
  <c r="BG948" i="2"/>
  <c r="BF948" i="2"/>
  <c r="T948" i="2"/>
  <c r="R948" i="2"/>
  <c r="P948" i="2"/>
  <c r="BI947" i="2"/>
  <c r="BH947" i="2"/>
  <c r="BG947" i="2"/>
  <c r="BF947" i="2"/>
  <c r="T947" i="2"/>
  <c r="R947" i="2"/>
  <c r="P947" i="2"/>
  <c r="BI938" i="2"/>
  <c r="BH938" i="2"/>
  <c r="BG938" i="2"/>
  <c r="BF938" i="2"/>
  <c r="T938" i="2"/>
  <c r="R938" i="2"/>
  <c r="P938" i="2"/>
  <c r="BI933" i="2"/>
  <c r="BH933" i="2"/>
  <c r="BG933" i="2"/>
  <c r="BF933" i="2"/>
  <c r="T933" i="2"/>
  <c r="R933" i="2"/>
  <c r="P933" i="2"/>
  <c r="BI932" i="2"/>
  <c r="BH932" i="2"/>
  <c r="BG932" i="2"/>
  <c r="BF932" i="2"/>
  <c r="T932" i="2"/>
  <c r="R932" i="2"/>
  <c r="P932" i="2"/>
  <c r="BI927" i="2"/>
  <c r="BH927" i="2"/>
  <c r="BG927" i="2"/>
  <c r="BF927" i="2"/>
  <c r="T927" i="2"/>
  <c r="R927" i="2"/>
  <c r="P927" i="2"/>
  <c r="BI926" i="2"/>
  <c r="BH926" i="2"/>
  <c r="BG926" i="2"/>
  <c r="BF926" i="2"/>
  <c r="T926" i="2"/>
  <c r="R926" i="2"/>
  <c r="P926" i="2"/>
  <c r="BI922" i="2"/>
  <c r="BH922" i="2"/>
  <c r="BG922" i="2"/>
  <c r="BF922" i="2"/>
  <c r="T922" i="2"/>
  <c r="R922" i="2"/>
  <c r="P922" i="2"/>
  <c r="BI917" i="2"/>
  <c r="BH917" i="2"/>
  <c r="BG917" i="2"/>
  <c r="BF917" i="2"/>
  <c r="T917" i="2"/>
  <c r="R917" i="2"/>
  <c r="P917" i="2"/>
  <c r="BI916" i="2"/>
  <c r="BH916" i="2"/>
  <c r="BG916" i="2"/>
  <c r="BF916" i="2"/>
  <c r="T916" i="2"/>
  <c r="R916" i="2"/>
  <c r="P916" i="2"/>
  <c r="BI914" i="2"/>
  <c r="BH914" i="2"/>
  <c r="BG914" i="2"/>
  <c r="BF914" i="2"/>
  <c r="T914" i="2"/>
  <c r="R914" i="2"/>
  <c r="P914" i="2"/>
  <c r="BI912" i="2"/>
  <c r="BH912" i="2"/>
  <c r="BG912" i="2"/>
  <c r="BF912" i="2"/>
  <c r="T912" i="2"/>
  <c r="R912" i="2"/>
  <c r="P912" i="2"/>
  <c r="BI908" i="2"/>
  <c r="BH908" i="2"/>
  <c r="BG908" i="2"/>
  <c r="BF908" i="2"/>
  <c r="T908" i="2"/>
  <c r="R908" i="2"/>
  <c r="P908" i="2"/>
  <c r="BI904" i="2"/>
  <c r="BH904" i="2"/>
  <c r="BG904" i="2"/>
  <c r="BF904" i="2"/>
  <c r="T904" i="2"/>
  <c r="R904" i="2"/>
  <c r="P904" i="2"/>
  <c r="BI891" i="2"/>
  <c r="BH891" i="2"/>
  <c r="BG891" i="2"/>
  <c r="BF891" i="2"/>
  <c r="T891" i="2"/>
  <c r="R891" i="2"/>
  <c r="P891" i="2"/>
  <c r="BI887" i="2"/>
  <c r="BH887" i="2"/>
  <c r="BG887" i="2"/>
  <c r="BF887" i="2"/>
  <c r="T887" i="2"/>
  <c r="R887" i="2"/>
  <c r="P887" i="2"/>
  <c r="BI882" i="2"/>
  <c r="BH882" i="2"/>
  <c r="BG882" i="2"/>
  <c r="BF882" i="2"/>
  <c r="T882" i="2"/>
  <c r="R882" i="2"/>
  <c r="P882" i="2"/>
  <c r="BI878" i="2"/>
  <c r="BH878" i="2"/>
  <c r="BG878" i="2"/>
  <c r="BF878" i="2"/>
  <c r="T878" i="2"/>
  <c r="R878" i="2"/>
  <c r="P878" i="2"/>
  <c r="BI874" i="2"/>
  <c r="BH874" i="2"/>
  <c r="BG874" i="2"/>
  <c r="BF874" i="2"/>
  <c r="T874" i="2"/>
  <c r="R874" i="2"/>
  <c r="P874" i="2"/>
  <c r="BI870" i="2"/>
  <c r="BH870" i="2"/>
  <c r="BG870" i="2"/>
  <c r="BF870" i="2"/>
  <c r="T870" i="2"/>
  <c r="R870" i="2"/>
  <c r="P870" i="2"/>
  <c r="BI864" i="2"/>
  <c r="BH864" i="2"/>
  <c r="BG864" i="2"/>
  <c r="BF864" i="2"/>
  <c r="T864" i="2"/>
  <c r="R864" i="2"/>
  <c r="P864" i="2"/>
  <c r="BI855" i="2"/>
  <c r="BH855" i="2"/>
  <c r="BG855" i="2"/>
  <c r="BF855" i="2"/>
  <c r="T855" i="2"/>
  <c r="R855" i="2"/>
  <c r="P855" i="2"/>
  <c r="BI850" i="2"/>
  <c r="BH850" i="2"/>
  <c r="BG850" i="2"/>
  <c r="BF850" i="2"/>
  <c r="T850" i="2"/>
  <c r="R850" i="2"/>
  <c r="P850" i="2"/>
  <c r="BI845" i="2"/>
  <c r="BH845" i="2"/>
  <c r="BG845" i="2"/>
  <c r="BF845" i="2"/>
  <c r="T845" i="2"/>
  <c r="R845" i="2"/>
  <c r="P845" i="2"/>
  <c r="BI839" i="2"/>
  <c r="BH839" i="2"/>
  <c r="BG839" i="2"/>
  <c r="BF839" i="2"/>
  <c r="T839" i="2"/>
  <c r="R839" i="2"/>
  <c r="P839" i="2"/>
  <c r="BI837" i="2"/>
  <c r="BH837" i="2"/>
  <c r="BG837" i="2"/>
  <c r="BF837" i="2"/>
  <c r="T837" i="2"/>
  <c r="R837" i="2"/>
  <c r="P837" i="2"/>
  <c r="BI828" i="2"/>
  <c r="BH828" i="2"/>
  <c r="BG828" i="2"/>
  <c r="BF828" i="2"/>
  <c r="T828" i="2"/>
  <c r="R828" i="2"/>
  <c r="P828" i="2"/>
  <c r="BI819" i="2"/>
  <c r="BH819" i="2"/>
  <c r="BG819" i="2"/>
  <c r="BF819" i="2"/>
  <c r="T819" i="2"/>
  <c r="R819" i="2"/>
  <c r="P819" i="2"/>
  <c r="BI813" i="2"/>
  <c r="BH813" i="2"/>
  <c r="BG813" i="2"/>
  <c r="BF813" i="2"/>
  <c r="T813" i="2"/>
  <c r="R813" i="2"/>
  <c r="P813" i="2"/>
  <c r="BI809" i="2"/>
  <c r="BH809" i="2"/>
  <c r="BG809" i="2"/>
  <c r="BF809" i="2"/>
  <c r="T809" i="2"/>
  <c r="R809" i="2"/>
  <c r="P809" i="2"/>
  <c r="BI805" i="2"/>
  <c r="BH805" i="2"/>
  <c r="BG805" i="2"/>
  <c r="BF805" i="2"/>
  <c r="T805" i="2"/>
  <c r="R805" i="2"/>
  <c r="P805" i="2"/>
  <c r="BI799" i="2"/>
  <c r="BH799" i="2"/>
  <c r="BG799" i="2"/>
  <c r="BF799" i="2"/>
  <c r="T799" i="2"/>
  <c r="R799" i="2"/>
  <c r="P799" i="2"/>
  <c r="BI781" i="2"/>
  <c r="BH781" i="2"/>
  <c r="BG781" i="2"/>
  <c r="BF781" i="2"/>
  <c r="T781" i="2"/>
  <c r="R781" i="2"/>
  <c r="P781" i="2"/>
  <c r="BI777" i="2"/>
  <c r="BH777" i="2"/>
  <c r="BG777" i="2"/>
  <c r="BF777" i="2"/>
  <c r="T777" i="2"/>
  <c r="R777" i="2"/>
  <c r="P777" i="2"/>
  <c r="BI775" i="2"/>
  <c r="BH775" i="2"/>
  <c r="BG775" i="2"/>
  <c r="BF775" i="2"/>
  <c r="T775" i="2"/>
  <c r="R775" i="2"/>
  <c r="P775" i="2"/>
  <c r="BI771" i="2"/>
  <c r="BH771" i="2"/>
  <c r="BG771" i="2"/>
  <c r="BF771" i="2"/>
  <c r="T771" i="2"/>
  <c r="R771" i="2"/>
  <c r="P771" i="2"/>
  <c r="BI763" i="2"/>
  <c r="BH763" i="2"/>
  <c r="BG763" i="2"/>
  <c r="BF763" i="2"/>
  <c r="T763" i="2"/>
  <c r="R763" i="2"/>
  <c r="P763" i="2"/>
  <c r="BI754" i="2"/>
  <c r="BH754" i="2"/>
  <c r="BG754" i="2"/>
  <c r="BF754" i="2"/>
  <c r="T754" i="2"/>
  <c r="R754" i="2"/>
  <c r="P754" i="2"/>
  <c r="BI749" i="2"/>
  <c r="BH749" i="2"/>
  <c r="BG749" i="2"/>
  <c r="BF749" i="2"/>
  <c r="T749" i="2"/>
  <c r="R749" i="2"/>
  <c r="P749" i="2"/>
  <c r="BI744" i="2"/>
  <c r="BH744" i="2"/>
  <c r="BG744" i="2"/>
  <c r="BF744" i="2"/>
  <c r="T744" i="2"/>
  <c r="R744" i="2"/>
  <c r="P744" i="2"/>
  <c r="BI742" i="2"/>
  <c r="BH742" i="2"/>
  <c r="BG742" i="2"/>
  <c r="BF742" i="2"/>
  <c r="T742" i="2"/>
  <c r="R742" i="2"/>
  <c r="P742" i="2"/>
  <c r="BI737" i="2"/>
  <c r="BH737" i="2"/>
  <c r="BG737" i="2"/>
  <c r="BF737" i="2"/>
  <c r="T737" i="2"/>
  <c r="R737" i="2"/>
  <c r="P737" i="2"/>
  <c r="BI732" i="2"/>
  <c r="BH732" i="2"/>
  <c r="BG732" i="2"/>
  <c r="BF732" i="2"/>
  <c r="T732" i="2"/>
  <c r="R732" i="2"/>
  <c r="P732" i="2"/>
  <c r="BI728" i="2"/>
  <c r="BH728" i="2"/>
  <c r="BG728" i="2"/>
  <c r="BF728" i="2"/>
  <c r="T728" i="2"/>
  <c r="R728" i="2"/>
  <c r="P728" i="2"/>
  <c r="BI721" i="2"/>
  <c r="BH721" i="2"/>
  <c r="BG721" i="2"/>
  <c r="BF721" i="2"/>
  <c r="T721" i="2"/>
  <c r="R721" i="2"/>
  <c r="P721" i="2"/>
  <c r="BI719" i="2"/>
  <c r="BH719" i="2"/>
  <c r="BG719" i="2"/>
  <c r="BF719" i="2"/>
  <c r="T719" i="2"/>
  <c r="R719" i="2"/>
  <c r="P719" i="2"/>
  <c r="BI718" i="2"/>
  <c r="BH718" i="2"/>
  <c r="BG718" i="2"/>
  <c r="BF718" i="2"/>
  <c r="T718" i="2"/>
  <c r="R718" i="2"/>
  <c r="P718" i="2"/>
  <c r="BI714" i="2"/>
  <c r="BH714" i="2"/>
  <c r="BG714" i="2"/>
  <c r="BF714" i="2"/>
  <c r="T714" i="2"/>
  <c r="R714" i="2"/>
  <c r="P714" i="2"/>
  <c r="BI713" i="2"/>
  <c r="BH713" i="2"/>
  <c r="BG713" i="2"/>
  <c r="BF713" i="2"/>
  <c r="T713" i="2"/>
  <c r="R713" i="2"/>
  <c r="P713" i="2"/>
  <c r="BI709" i="2"/>
  <c r="BH709" i="2"/>
  <c r="BG709" i="2"/>
  <c r="BF709" i="2"/>
  <c r="T709" i="2"/>
  <c r="R709" i="2"/>
  <c r="P709" i="2"/>
  <c r="BI707" i="2"/>
  <c r="BH707" i="2"/>
  <c r="BG707" i="2"/>
  <c r="BF707" i="2"/>
  <c r="T707" i="2"/>
  <c r="R707" i="2"/>
  <c r="P707" i="2"/>
  <c r="BI704" i="2"/>
  <c r="BH704" i="2"/>
  <c r="BG704" i="2"/>
  <c r="BF704" i="2"/>
  <c r="T704" i="2"/>
  <c r="R704" i="2"/>
  <c r="P704" i="2"/>
  <c r="BI699" i="2"/>
  <c r="BH699" i="2"/>
  <c r="BG699" i="2"/>
  <c r="BF699" i="2"/>
  <c r="T699" i="2"/>
  <c r="R699" i="2"/>
  <c r="P699" i="2"/>
  <c r="BI695" i="2"/>
  <c r="BH695" i="2"/>
  <c r="BG695" i="2"/>
  <c r="BF695" i="2"/>
  <c r="T695" i="2"/>
  <c r="R695" i="2"/>
  <c r="P695" i="2"/>
  <c r="BI691" i="2"/>
  <c r="BH691" i="2"/>
  <c r="BG691" i="2"/>
  <c r="BF691" i="2"/>
  <c r="T691" i="2"/>
  <c r="R691" i="2"/>
  <c r="P691" i="2"/>
  <c r="BI686" i="2"/>
  <c r="BH686" i="2"/>
  <c r="BG686" i="2"/>
  <c r="BF686" i="2"/>
  <c r="T686" i="2"/>
  <c r="R686" i="2"/>
  <c r="P686" i="2"/>
  <c r="BI684" i="2"/>
  <c r="BH684" i="2"/>
  <c r="BG684" i="2"/>
  <c r="BF684" i="2"/>
  <c r="T684" i="2"/>
  <c r="R684" i="2"/>
  <c r="P684" i="2"/>
  <c r="BI676" i="2"/>
  <c r="BH676" i="2"/>
  <c r="BG676" i="2"/>
  <c r="BF676" i="2"/>
  <c r="T676" i="2"/>
  <c r="R676" i="2"/>
  <c r="P676" i="2"/>
  <c r="BI671" i="2"/>
  <c r="BH671" i="2"/>
  <c r="BG671" i="2"/>
  <c r="BF671" i="2"/>
  <c r="T671" i="2"/>
  <c r="R671" i="2"/>
  <c r="P671" i="2"/>
  <c r="BI664" i="2"/>
  <c r="BH664" i="2"/>
  <c r="BG664" i="2"/>
  <c r="BF664" i="2"/>
  <c r="T664" i="2"/>
  <c r="R664" i="2"/>
  <c r="P664" i="2"/>
  <c r="BI662" i="2"/>
  <c r="BH662" i="2"/>
  <c r="BG662" i="2"/>
  <c r="BF662" i="2"/>
  <c r="T662" i="2"/>
  <c r="R662" i="2"/>
  <c r="P662" i="2"/>
  <c r="BI660" i="2"/>
  <c r="BH660" i="2"/>
  <c r="BG660" i="2"/>
  <c r="BF660" i="2"/>
  <c r="T660" i="2"/>
  <c r="R660" i="2"/>
  <c r="P660" i="2"/>
  <c r="BI653" i="2"/>
  <c r="BH653" i="2"/>
  <c r="BG653" i="2"/>
  <c r="BF653" i="2"/>
  <c r="T653" i="2"/>
  <c r="R653" i="2"/>
  <c r="P653" i="2"/>
  <c r="BI651" i="2"/>
  <c r="BH651" i="2"/>
  <c r="BG651" i="2"/>
  <c r="BF651" i="2"/>
  <c r="T651" i="2"/>
  <c r="R651" i="2"/>
  <c r="P651" i="2"/>
  <c r="BI644" i="2"/>
  <c r="BH644" i="2"/>
  <c r="BG644" i="2"/>
  <c r="BF644" i="2"/>
  <c r="T644" i="2"/>
  <c r="R644" i="2"/>
  <c r="P644" i="2"/>
  <c r="BI637" i="2"/>
  <c r="BH637" i="2"/>
  <c r="BG637" i="2"/>
  <c r="BF637" i="2"/>
  <c r="T637" i="2"/>
  <c r="R637" i="2"/>
  <c r="P637" i="2"/>
  <c r="BI635" i="2"/>
  <c r="BH635" i="2"/>
  <c r="BG635" i="2"/>
  <c r="BF635" i="2"/>
  <c r="T635" i="2"/>
  <c r="R635" i="2"/>
  <c r="P635" i="2"/>
  <c r="BI628" i="2"/>
  <c r="BH628" i="2"/>
  <c r="BG628" i="2"/>
  <c r="BF628" i="2"/>
  <c r="T628" i="2"/>
  <c r="R628" i="2"/>
  <c r="P628" i="2"/>
  <c r="BI626" i="2"/>
  <c r="BH626" i="2"/>
  <c r="BG626" i="2"/>
  <c r="BF626" i="2"/>
  <c r="T626" i="2"/>
  <c r="R626" i="2"/>
  <c r="P626" i="2"/>
  <c r="BI619" i="2"/>
  <c r="BH619" i="2"/>
  <c r="BG619" i="2"/>
  <c r="BF619" i="2"/>
  <c r="T619" i="2"/>
  <c r="R619" i="2"/>
  <c r="P619" i="2"/>
  <c r="BI613" i="2"/>
  <c r="BH613" i="2"/>
  <c r="BG613" i="2"/>
  <c r="BF613" i="2"/>
  <c r="T613" i="2"/>
  <c r="R613" i="2"/>
  <c r="P613" i="2"/>
  <c r="BI604" i="2"/>
  <c r="BH604" i="2"/>
  <c r="BG604" i="2"/>
  <c r="BF604" i="2"/>
  <c r="T604" i="2"/>
  <c r="R604" i="2"/>
  <c r="P604" i="2"/>
  <c r="BI602" i="2"/>
  <c r="BH602" i="2"/>
  <c r="BG602" i="2"/>
  <c r="BF602" i="2"/>
  <c r="T602" i="2"/>
  <c r="R602" i="2"/>
  <c r="P602" i="2"/>
  <c r="BI600" i="2"/>
  <c r="BH600" i="2"/>
  <c r="BG600" i="2"/>
  <c r="BF600" i="2"/>
  <c r="T600" i="2"/>
  <c r="R600" i="2"/>
  <c r="P600" i="2"/>
  <c r="BI592" i="2"/>
  <c r="BH592" i="2"/>
  <c r="BG592" i="2"/>
  <c r="BF592" i="2"/>
  <c r="T592" i="2"/>
  <c r="R592" i="2"/>
  <c r="P592" i="2"/>
  <c r="BI584" i="2"/>
  <c r="BH584" i="2"/>
  <c r="BG584" i="2"/>
  <c r="BF584" i="2"/>
  <c r="T584" i="2"/>
  <c r="R584" i="2"/>
  <c r="P584" i="2"/>
  <c r="BI582" i="2"/>
  <c r="BH582" i="2"/>
  <c r="BG582" i="2"/>
  <c r="BF582" i="2"/>
  <c r="T582" i="2"/>
  <c r="R582" i="2"/>
  <c r="P582" i="2"/>
  <c r="BI578" i="2"/>
  <c r="BH578" i="2"/>
  <c r="BG578" i="2"/>
  <c r="BF578" i="2"/>
  <c r="T578" i="2"/>
  <c r="R578" i="2"/>
  <c r="P578" i="2"/>
  <c r="BI576" i="2"/>
  <c r="BH576" i="2"/>
  <c r="BG576" i="2"/>
  <c r="BF576" i="2"/>
  <c r="T576" i="2"/>
  <c r="R576" i="2"/>
  <c r="P576" i="2"/>
  <c r="BI568" i="2"/>
  <c r="BH568" i="2"/>
  <c r="BG568" i="2"/>
  <c r="BF568" i="2"/>
  <c r="T568" i="2"/>
  <c r="R568" i="2"/>
  <c r="P568" i="2"/>
  <c r="BI565" i="2"/>
  <c r="BH565" i="2"/>
  <c r="BG565" i="2"/>
  <c r="BF565" i="2"/>
  <c r="T565" i="2"/>
  <c r="T564" i="2" s="1"/>
  <c r="R565" i="2"/>
  <c r="R564" i="2" s="1"/>
  <c r="P565" i="2"/>
  <c r="P564" i="2"/>
  <c r="BI560" i="2"/>
  <c r="BH560" i="2"/>
  <c r="BG560" i="2"/>
  <c r="BF560" i="2"/>
  <c r="T560" i="2"/>
  <c r="R560" i="2"/>
  <c r="P560" i="2"/>
  <c r="BI559" i="2"/>
  <c r="BH559" i="2"/>
  <c r="BG559" i="2"/>
  <c r="BF559" i="2"/>
  <c r="T559" i="2"/>
  <c r="R559" i="2"/>
  <c r="P559" i="2"/>
  <c r="BI557" i="2"/>
  <c r="BH557" i="2"/>
  <c r="BG557" i="2"/>
  <c r="BF557" i="2"/>
  <c r="T557" i="2"/>
  <c r="R557" i="2"/>
  <c r="P557" i="2"/>
  <c r="BI556" i="2"/>
  <c r="BH556" i="2"/>
  <c r="BG556" i="2"/>
  <c r="BF556" i="2"/>
  <c r="T556" i="2"/>
  <c r="R556" i="2"/>
  <c r="P556" i="2"/>
  <c r="BI555" i="2"/>
  <c r="BH555" i="2"/>
  <c r="BG555" i="2"/>
  <c r="BF555" i="2"/>
  <c r="T555" i="2"/>
  <c r="R555" i="2"/>
  <c r="P555" i="2"/>
  <c r="BI554" i="2"/>
  <c r="BH554" i="2"/>
  <c r="BG554" i="2"/>
  <c r="BF554" i="2"/>
  <c r="T554" i="2"/>
  <c r="R554" i="2"/>
  <c r="P554" i="2"/>
  <c r="BI550" i="2"/>
  <c r="BH550" i="2"/>
  <c r="BG550" i="2"/>
  <c r="BF550" i="2"/>
  <c r="T550" i="2"/>
  <c r="R550" i="2"/>
  <c r="P550" i="2"/>
  <c r="BI549" i="2"/>
  <c r="BH549" i="2"/>
  <c r="BG549" i="2"/>
  <c r="BF549" i="2"/>
  <c r="T549" i="2"/>
  <c r="R549" i="2"/>
  <c r="P549" i="2"/>
  <c r="BI544" i="2"/>
  <c r="BH544" i="2"/>
  <c r="BG544" i="2"/>
  <c r="BF544" i="2"/>
  <c r="T544" i="2"/>
  <c r="R544" i="2"/>
  <c r="P544" i="2"/>
  <c r="BI535" i="2"/>
  <c r="BH535" i="2"/>
  <c r="BG535" i="2"/>
  <c r="BF535" i="2"/>
  <c r="T535" i="2"/>
  <c r="R535" i="2"/>
  <c r="P535" i="2"/>
  <c r="BI530" i="2"/>
  <c r="BH530" i="2"/>
  <c r="BG530" i="2"/>
  <c r="BF530" i="2"/>
  <c r="T530" i="2"/>
  <c r="R530" i="2"/>
  <c r="P530" i="2"/>
  <c r="BI524" i="2"/>
  <c r="BH524" i="2"/>
  <c r="BG524" i="2"/>
  <c r="BF524" i="2"/>
  <c r="T524" i="2"/>
  <c r="R524" i="2"/>
  <c r="P524" i="2"/>
  <c r="BI520" i="2"/>
  <c r="BH520" i="2"/>
  <c r="BG520" i="2"/>
  <c r="BF520" i="2"/>
  <c r="T520" i="2"/>
  <c r="R520" i="2"/>
  <c r="P520" i="2"/>
  <c r="BI515" i="2"/>
  <c r="BH515" i="2"/>
  <c r="BG515" i="2"/>
  <c r="BF515" i="2"/>
  <c r="T515" i="2"/>
  <c r="R515" i="2"/>
  <c r="P515" i="2"/>
  <c r="BI510" i="2"/>
  <c r="BH510" i="2"/>
  <c r="BG510" i="2"/>
  <c r="BF510" i="2"/>
  <c r="T510" i="2"/>
  <c r="R510" i="2"/>
  <c r="P510" i="2"/>
  <c r="BI505" i="2"/>
  <c r="BH505" i="2"/>
  <c r="BG505" i="2"/>
  <c r="BF505" i="2"/>
  <c r="T505" i="2"/>
  <c r="R505" i="2"/>
  <c r="P505" i="2"/>
  <c r="BI502" i="2"/>
  <c r="BH502" i="2"/>
  <c r="BG502" i="2"/>
  <c r="BF502" i="2"/>
  <c r="T502" i="2"/>
  <c r="R502" i="2"/>
  <c r="P502" i="2"/>
  <c r="BI498" i="2"/>
  <c r="BH498" i="2"/>
  <c r="BG498" i="2"/>
  <c r="BF498" i="2"/>
  <c r="T498" i="2"/>
  <c r="R498" i="2"/>
  <c r="P498" i="2"/>
  <c r="BI494" i="2"/>
  <c r="BH494" i="2"/>
  <c r="BG494" i="2"/>
  <c r="BF494" i="2"/>
  <c r="T494" i="2"/>
  <c r="R494" i="2"/>
  <c r="P494" i="2"/>
  <c r="BI493" i="2"/>
  <c r="BH493" i="2"/>
  <c r="BG493" i="2"/>
  <c r="BF493" i="2"/>
  <c r="T493" i="2"/>
  <c r="R493" i="2"/>
  <c r="P493" i="2"/>
  <c r="BI488" i="2"/>
  <c r="BH488" i="2"/>
  <c r="BG488" i="2"/>
  <c r="BF488" i="2"/>
  <c r="T488" i="2"/>
  <c r="R488" i="2"/>
  <c r="P488" i="2"/>
  <c r="BI485" i="2"/>
  <c r="BH485" i="2"/>
  <c r="BG485" i="2"/>
  <c r="BF485" i="2"/>
  <c r="T485" i="2"/>
  <c r="R485" i="2"/>
  <c r="P485" i="2"/>
  <c r="BI479" i="2"/>
  <c r="BH479" i="2"/>
  <c r="BG479" i="2"/>
  <c r="BF479" i="2"/>
  <c r="T479" i="2"/>
  <c r="R479" i="2"/>
  <c r="P479" i="2"/>
  <c r="BI474" i="2"/>
  <c r="BH474" i="2"/>
  <c r="BG474" i="2"/>
  <c r="BF474" i="2"/>
  <c r="T474" i="2"/>
  <c r="R474" i="2"/>
  <c r="P474" i="2"/>
  <c r="BI471" i="2"/>
  <c r="BH471" i="2"/>
  <c r="BG471" i="2"/>
  <c r="BF471" i="2"/>
  <c r="T471" i="2"/>
  <c r="R471" i="2"/>
  <c r="P471" i="2"/>
  <c r="BI467" i="2"/>
  <c r="BH467" i="2"/>
  <c r="BG467" i="2"/>
  <c r="BF467" i="2"/>
  <c r="T467" i="2"/>
  <c r="R467" i="2"/>
  <c r="P467" i="2"/>
  <c r="BI464" i="2"/>
  <c r="BH464" i="2"/>
  <c r="BG464" i="2"/>
  <c r="BF464" i="2"/>
  <c r="T464" i="2"/>
  <c r="R464" i="2"/>
  <c r="P464" i="2"/>
  <c r="BI461" i="2"/>
  <c r="BH461" i="2"/>
  <c r="BG461" i="2"/>
  <c r="BF461" i="2"/>
  <c r="T461" i="2"/>
  <c r="R461" i="2"/>
  <c r="P461" i="2"/>
  <c r="BI456" i="2"/>
  <c r="BH456" i="2"/>
  <c r="BG456" i="2"/>
  <c r="BF456" i="2"/>
  <c r="T456" i="2"/>
  <c r="R456" i="2"/>
  <c r="P456" i="2"/>
  <c r="BI453" i="2"/>
  <c r="BH453" i="2"/>
  <c r="BG453" i="2"/>
  <c r="BF453" i="2"/>
  <c r="T453" i="2"/>
  <c r="R453" i="2"/>
  <c r="P453" i="2"/>
  <c r="BI452" i="2"/>
  <c r="BH452" i="2"/>
  <c r="BG452" i="2"/>
  <c r="BF452" i="2"/>
  <c r="T452" i="2"/>
  <c r="R452" i="2"/>
  <c r="P452" i="2"/>
  <c r="BI451" i="2"/>
  <c r="BH451" i="2"/>
  <c r="BG451" i="2"/>
  <c r="BF451" i="2"/>
  <c r="T451" i="2"/>
  <c r="R451" i="2"/>
  <c r="P451" i="2"/>
  <c r="BI447" i="2"/>
  <c r="BH447" i="2"/>
  <c r="BG447" i="2"/>
  <c r="BF447" i="2"/>
  <c r="T447" i="2"/>
  <c r="R447" i="2"/>
  <c r="P447" i="2"/>
  <c r="BI442" i="2"/>
  <c r="BH442" i="2"/>
  <c r="BG442" i="2"/>
  <c r="BF442" i="2"/>
  <c r="T442" i="2"/>
  <c r="R442" i="2"/>
  <c r="P442" i="2"/>
  <c r="BI438" i="2"/>
  <c r="BH438" i="2"/>
  <c r="BG438" i="2"/>
  <c r="BF438" i="2"/>
  <c r="T438" i="2"/>
  <c r="R438" i="2"/>
  <c r="P438" i="2"/>
  <c r="BI433" i="2"/>
  <c r="BH433" i="2"/>
  <c r="BG433" i="2"/>
  <c r="BF433" i="2"/>
  <c r="T433" i="2"/>
  <c r="R433" i="2"/>
  <c r="P433" i="2"/>
  <c r="BI429" i="2"/>
  <c r="BH429" i="2"/>
  <c r="BG429" i="2"/>
  <c r="BF429" i="2"/>
  <c r="T429" i="2"/>
  <c r="R429" i="2"/>
  <c r="P429" i="2"/>
  <c r="BI427" i="2"/>
  <c r="BH427" i="2"/>
  <c r="BG427" i="2"/>
  <c r="BF427" i="2"/>
  <c r="T427" i="2"/>
  <c r="R427" i="2"/>
  <c r="P427" i="2"/>
  <c r="BI423" i="2"/>
  <c r="BH423" i="2"/>
  <c r="BG423" i="2"/>
  <c r="BF423" i="2"/>
  <c r="T423" i="2"/>
  <c r="R423" i="2"/>
  <c r="P423" i="2"/>
  <c r="BI419" i="2"/>
  <c r="BH419" i="2"/>
  <c r="BG419" i="2"/>
  <c r="BF419" i="2"/>
  <c r="T419" i="2"/>
  <c r="R419" i="2"/>
  <c r="P419" i="2"/>
  <c r="BI414" i="2"/>
  <c r="BH414" i="2"/>
  <c r="BG414" i="2"/>
  <c r="BF414" i="2"/>
  <c r="T414" i="2"/>
  <c r="R414" i="2"/>
  <c r="P414" i="2"/>
  <c r="BI409" i="2"/>
  <c r="BH409" i="2"/>
  <c r="BG409" i="2"/>
  <c r="BF409" i="2"/>
  <c r="T409" i="2"/>
  <c r="R409" i="2"/>
  <c r="P409" i="2"/>
  <c r="BI403" i="2"/>
  <c r="BH403" i="2"/>
  <c r="BG403" i="2"/>
  <c r="BF403" i="2"/>
  <c r="T403" i="2"/>
  <c r="R403" i="2"/>
  <c r="P403" i="2"/>
  <c r="BI401" i="2"/>
  <c r="BH401" i="2"/>
  <c r="BG401" i="2"/>
  <c r="BF401" i="2"/>
  <c r="T401" i="2"/>
  <c r="R401" i="2"/>
  <c r="P401" i="2"/>
  <c r="BI399" i="2"/>
  <c r="BH399" i="2"/>
  <c r="BG399" i="2"/>
  <c r="BF399" i="2"/>
  <c r="T399" i="2"/>
  <c r="R399" i="2"/>
  <c r="P399" i="2"/>
  <c r="BI395" i="2"/>
  <c r="BH395" i="2"/>
  <c r="BG395" i="2"/>
  <c r="BF395" i="2"/>
  <c r="T395" i="2"/>
  <c r="R395" i="2"/>
  <c r="P395" i="2"/>
  <c r="BI393" i="2"/>
  <c r="BH393" i="2"/>
  <c r="BG393" i="2"/>
  <c r="BF393" i="2"/>
  <c r="T393" i="2"/>
  <c r="R393" i="2"/>
  <c r="P393" i="2"/>
  <c r="BI391" i="2"/>
  <c r="BH391" i="2"/>
  <c r="BG391" i="2"/>
  <c r="BF391" i="2"/>
  <c r="T391" i="2"/>
  <c r="R391" i="2"/>
  <c r="P391" i="2"/>
  <c r="BI387" i="2"/>
  <c r="BH387" i="2"/>
  <c r="BG387" i="2"/>
  <c r="BF387" i="2"/>
  <c r="T387" i="2"/>
  <c r="R387" i="2"/>
  <c r="P387" i="2"/>
  <c r="BI385" i="2"/>
  <c r="BH385" i="2"/>
  <c r="BG385" i="2"/>
  <c r="BF385" i="2"/>
  <c r="T385" i="2"/>
  <c r="R385" i="2"/>
  <c r="P385" i="2"/>
  <c r="BI383" i="2"/>
  <c r="BH383" i="2"/>
  <c r="BG383" i="2"/>
  <c r="BF383" i="2"/>
  <c r="T383" i="2"/>
  <c r="R383" i="2"/>
  <c r="P383" i="2"/>
  <c r="BI379" i="2"/>
  <c r="BH379" i="2"/>
  <c r="BG379" i="2"/>
  <c r="BF379" i="2"/>
  <c r="T379" i="2"/>
  <c r="R379" i="2"/>
  <c r="P379" i="2"/>
  <c r="BI377" i="2"/>
  <c r="BH377" i="2"/>
  <c r="BG377" i="2"/>
  <c r="BF377" i="2"/>
  <c r="T377" i="2"/>
  <c r="R377" i="2"/>
  <c r="P377" i="2"/>
  <c r="BI373" i="2"/>
  <c r="BH373" i="2"/>
  <c r="BG373" i="2"/>
  <c r="BF373" i="2"/>
  <c r="T373" i="2"/>
  <c r="R373" i="2"/>
  <c r="P373" i="2"/>
  <c r="BI371" i="2"/>
  <c r="BH371" i="2"/>
  <c r="BG371" i="2"/>
  <c r="BF371" i="2"/>
  <c r="T371" i="2"/>
  <c r="R371" i="2"/>
  <c r="P371" i="2"/>
  <c r="BI366" i="2"/>
  <c r="BH366" i="2"/>
  <c r="BG366" i="2"/>
  <c r="BF366" i="2"/>
  <c r="T366" i="2"/>
  <c r="R366" i="2"/>
  <c r="P366" i="2"/>
  <c r="BI362" i="2"/>
  <c r="BH362" i="2"/>
  <c r="BG362" i="2"/>
  <c r="BF362" i="2"/>
  <c r="T362" i="2"/>
  <c r="R362" i="2"/>
  <c r="P362" i="2"/>
  <c r="BI357" i="2"/>
  <c r="BH357" i="2"/>
  <c r="BG357" i="2"/>
  <c r="BF357" i="2"/>
  <c r="T357" i="2"/>
  <c r="R357" i="2"/>
  <c r="P357" i="2"/>
  <c r="BI355" i="2"/>
  <c r="BH355" i="2"/>
  <c r="BG355" i="2"/>
  <c r="BF355" i="2"/>
  <c r="T355" i="2"/>
  <c r="R355" i="2"/>
  <c r="P355" i="2"/>
  <c r="BI353" i="2"/>
  <c r="BH353" i="2"/>
  <c r="BG353" i="2"/>
  <c r="BF353" i="2"/>
  <c r="T353" i="2"/>
  <c r="R353" i="2"/>
  <c r="P353" i="2"/>
  <c r="BI349" i="2"/>
  <c r="BH349" i="2"/>
  <c r="BG349" i="2"/>
  <c r="BF349" i="2"/>
  <c r="T349" i="2"/>
  <c r="R349" i="2"/>
  <c r="P349" i="2"/>
  <c r="BI347" i="2"/>
  <c r="BH347" i="2"/>
  <c r="BG347" i="2"/>
  <c r="BF347" i="2"/>
  <c r="T347" i="2"/>
  <c r="R347" i="2"/>
  <c r="P347" i="2"/>
  <c r="BI343" i="2"/>
  <c r="BH343" i="2"/>
  <c r="BG343" i="2"/>
  <c r="BF343" i="2"/>
  <c r="T343" i="2"/>
  <c r="R343" i="2"/>
  <c r="P343" i="2"/>
  <c r="BI338" i="2"/>
  <c r="BH338" i="2"/>
  <c r="BG338" i="2"/>
  <c r="BF338" i="2"/>
  <c r="T338" i="2"/>
  <c r="R338" i="2"/>
  <c r="P338" i="2"/>
  <c r="BI333" i="2"/>
  <c r="BH333" i="2"/>
  <c r="BG333" i="2"/>
  <c r="BF333" i="2"/>
  <c r="T333" i="2"/>
  <c r="R333" i="2"/>
  <c r="P333" i="2"/>
  <c r="BI330" i="2"/>
  <c r="BH330" i="2"/>
  <c r="BG330" i="2"/>
  <c r="BF330" i="2"/>
  <c r="T330" i="2"/>
  <c r="R330" i="2"/>
  <c r="P330" i="2"/>
  <c r="BI327" i="2"/>
  <c r="BH327" i="2"/>
  <c r="BG327" i="2"/>
  <c r="BF327" i="2"/>
  <c r="T327" i="2"/>
  <c r="R327" i="2"/>
  <c r="P327" i="2"/>
  <c r="BI324" i="2"/>
  <c r="BH324" i="2"/>
  <c r="BG324" i="2"/>
  <c r="BF324" i="2"/>
  <c r="T324" i="2"/>
  <c r="R324" i="2"/>
  <c r="P324" i="2"/>
  <c r="BI316" i="2"/>
  <c r="BH316" i="2"/>
  <c r="BG316" i="2"/>
  <c r="BF316" i="2"/>
  <c r="T316" i="2"/>
  <c r="R316" i="2"/>
  <c r="P316" i="2"/>
  <c r="BI309" i="2"/>
  <c r="BH309" i="2"/>
  <c r="BG309" i="2"/>
  <c r="BF309" i="2"/>
  <c r="T309" i="2"/>
  <c r="R309" i="2"/>
  <c r="R297" i="2"/>
  <c r="P309" i="2"/>
  <c r="BI303" i="2"/>
  <c r="BH303" i="2"/>
  <c r="BG303" i="2"/>
  <c r="BF303" i="2"/>
  <c r="T303" i="2"/>
  <c r="R303" i="2"/>
  <c r="P303" i="2"/>
  <c r="BI298" i="2"/>
  <c r="BH298" i="2"/>
  <c r="BG298" i="2"/>
  <c r="BF298" i="2"/>
  <c r="T298" i="2"/>
  <c r="T297" i="2" s="1"/>
  <c r="R298" i="2"/>
  <c r="P298" i="2"/>
  <c r="P297" i="2" s="1"/>
  <c r="BI296" i="2"/>
  <c r="BH296" i="2"/>
  <c r="BG296" i="2"/>
  <c r="BF296" i="2"/>
  <c r="T296" i="2"/>
  <c r="R296" i="2"/>
  <c r="P296" i="2"/>
  <c r="BI292" i="2"/>
  <c r="BH292" i="2"/>
  <c r="BG292" i="2"/>
  <c r="BF292" i="2"/>
  <c r="T292" i="2"/>
  <c r="R292" i="2"/>
  <c r="P292" i="2"/>
  <c r="BI288" i="2"/>
  <c r="BH288" i="2"/>
  <c r="BG288" i="2"/>
  <c r="BF288" i="2"/>
  <c r="T288" i="2"/>
  <c r="R288" i="2"/>
  <c r="P288" i="2"/>
  <c r="BI284" i="2"/>
  <c r="BH284" i="2"/>
  <c r="BG284" i="2"/>
  <c r="BF284" i="2"/>
  <c r="T284" i="2"/>
  <c r="R284" i="2"/>
  <c r="P284" i="2"/>
  <c r="BI279" i="2"/>
  <c r="BH279" i="2"/>
  <c r="BG279" i="2"/>
  <c r="BF279" i="2"/>
  <c r="T279" i="2"/>
  <c r="R279" i="2"/>
  <c r="P279" i="2"/>
  <c r="BI278" i="2"/>
  <c r="BH278" i="2"/>
  <c r="BG278" i="2"/>
  <c r="BF278" i="2"/>
  <c r="T278" i="2"/>
  <c r="R278" i="2"/>
  <c r="P278" i="2"/>
  <c r="BI272" i="2"/>
  <c r="BH272" i="2"/>
  <c r="BG272" i="2"/>
  <c r="BF272" i="2"/>
  <c r="T272" i="2"/>
  <c r="R272" i="2"/>
  <c r="P272" i="2"/>
  <c r="BI266" i="2"/>
  <c r="BH266" i="2"/>
  <c r="BG266" i="2"/>
  <c r="BF266" i="2"/>
  <c r="T266" i="2"/>
  <c r="R266" i="2"/>
  <c r="P266" i="2"/>
  <c r="BI261" i="2"/>
  <c r="BH261" i="2"/>
  <c r="BG261" i="2"/>
  <c r="BF261" i="2"/>
  <c r="T261" i="2"/>
  <c r="R261" i="2"/>
  <c r="P261" i="2"/>
  <c r="BI260" i="2"/>
  <c r="BH260" i="2"/>
  <c r="BG260" i="2"/>
  <c r="BF260" i="2"/>
  <c r="T260" i="2"/>
  <c r="R260" i="2"/>
  <c r="P260" i="2"/>
  <c r="BI252" i="2"/>
  <c r="BH252" i="2"/>
  <c r="BG252" i="2"/>
  <c r="BF252" i="2"/>
  <c r="T252" i="2"/>
  <c r="R252" i="2"/>
  <c r="P252" i="2"/>
  <c r="BI244" i="2"/>
  <c r="BH244" i="2"/>
  <c r="BG244" i="2"/>
  <c r="BF244" i="2"/>
  <c r="T244" i="2"/>
  <c r="R244" i="2"/>
  <c r="P244" i="2"/>
  <c r="BI240" i="2"/>
  <c r="BH240" i="2"/>
  <c r="BG240" i="2"/>
  <c r="BF240" i="2"/>
  <c r="T240" i="2"/>
  <c r="R240" i="2"/>
  <c r="P240" i="2"/>
  <c r="BI231" i="2"/>
  <c r="BH231" i="2"/>
  <c r="BG231" i="2"/>
  <c r="BF231" i="2"/>
  <c r="T231" i="2"/>
  <c r="R231" i="2"/>
  <c r="P231" i="2"/>
  <c r="BI227" i="2"/>
  <c r="BH227" i="2"/>
  <c r="BG227" i="2"/>
  <c r="BF227" i="2"/>
  <c r="T227" i="2"/>
  <c r="R227" i="2"/>
  <c r="P227" i="2"/>
  <c r="BI225" i="2"/>
  <c r="BH225" i="2"/>
  <c r="BG225" i="2"/>
  <c r="BF225" i="2"/>
  <c r="T225" i="2"/>
  <c r="R225" i="2"/>
  <c r="P225" i="2"/>
  <c r="BI221" i="2"/>
  <c r="BH221" i="2"/>
  <c r="BG221" i="2"/>
  <c r="BF221" i="2"/>
  <c r="T221" i="2"/>
  <c r="R221" i="2"/>
  <c r="P221" i="2"/>
  <c r="BI216" i="2"/>
  <c r="BH216" i="2"/>
  <c r="BG216" i="2"/>
  <c r="BF216" i="2"/>
  <c r="T216" i="2"/>
  <c r="R216" i="2"/>
  <c r="P216" i="2"/>
  <c r="BI211" i="2"/>
  <c r="BH211" i="2"/>
  <c r="BG211" i="2"/>
  <c r="BF211" i="2"/>
  <c r="T211" i="2"/>
  <c r="R211" i="2"/>
  <c r="P211" i="2"/>
  <c r="BI196" i="2"/>
  <c r="BH196" i="2"/>
  <c r="BG196" i="2"/>
  <c r="BF196" i="2"/>
  <c r="T196" i="2"/>
  <c r="R196" i="2"/>
  <c r="P196" i="2"/>
  <c r="BI193" i="2"/>
  <c r="BH193" i="2"/>
  <c r="BG193" i="2"/>
  <c r="BF193" i="2"/>
  <c r="T193" i="2"/>
  <c r="R193" i="2"/>
  <c r="P193" i="2"/>
  <c r="BI190" i="2"/>
  <c r="BH190" i="2"/>
  <c r="BG190" i="2"/>
  <c r="BF190" i="2"/>
  <c r="T190" i="2"/>
  <c r="R190" i="2"/>
  <c r="P190" i="2"/>
  <c r="BI185" i="2"/>
  <c r="BH185" i="2"/>
  <c r="BG185" i="2"/>
  <c r="BF185" i="2"/>
  <c r="T185" i="2"/>
  <c r="R185" i="2"/>
  <c r="P185" i="2"/>
  <c r="BI182" i="2"/>
  <c r="BH182" i="2"/>
  <c r="BG182" i="2"/>
  <c r="BF182" i="2"/>
  <c r="T182" i="2"/>
  <c r="R182" i="2"/>
  <c r="P182" i="2"/>
  <c r="BI179" i="2"/>
  <c r="BH179" i="2"/>
  <c r="BG179" i="2"/>
  <c r="BF179" i="2"/>
  <c r="T179" i="2"/>
  <c r="R179" i="2"/>
  <c r="P179" i="2"/>
  <c r="BI164" i="2"/>
  <c r="BH164" i="2"/>
  <c r="BG164" i="2"/>
  <c r="BF164" i="2"/>
  <c r="T164" i="2"/>
  <c r="R164" i="2"/>
  <c r="P164" i="2"/>
  <c r="BI160" i="2"/>
  <c r="BH160" i="2"/>
  <c r="BG160" i="2"/>
  <c r="BF160" i="2"/>
  <c r="T160" i="2"/>
  <c r="R160" i="2"/>
  <c r="P160" i="2"/>
  <c r="BI153" i="2"/>
  <c r="BH153" i="2"/>
  <c r="BG153" i="2"/>
  <c r="BF153" i="2"/>
  <c r="T153" i="2"/>
  <c r="R153" i="2"/>
  <c r="P153" i="2"/>
  <c r="BI149" i="2"/>
  <c r="BH149" i="2"/>
  <c r="BG149" i="2"/>
  <c r="BF149" i="2"/>
  <c r="T149" i="2"/>
  <c r="R149" i="2"/>
  <c r="P149" i="2"/>
  <c r="BI143" i="2"/>
  <c r="BH143" i="2"/>
  <c r="BG143" i="2"/>
  <c r="BF143" i="2"/>
  <c r="T143" i="2"/>
  <c r="R143" i="2"/>
  <c r="P143" i="2"/>
  <c r="J137" i="2"/>
  <c r="J136" i="2"/>
  <c r="F136" i="2"/>
  <c r="F134" i="2"/>
  <c r="E132" i="2"/>
  <c r="J92" i="2"/>
  <c r="J91" i="2"/>
  <c r="F91" i="2"/>
  <c r="F89" i="2"/>
  <c r="E87" i="2"/>
  <c r="J18" i="2"/>
  <c r="E18" i="2"/>
  <c r="F137" i="2" s="1"/>
  <c r="J17" i="2"/>
  <c r="J12" i="2"/>
  <c r="J89" i="2"/>
  <c r="E7" i="2"/>
  <c r="E130" i="2"/>
  <c r="L90" i="1"/>
  <c r="AM90" i="1"/>
  <c r="AM89" i="1"/>
  <c r="L89" i="1"/>
  <c r="AM87" i="1"/>
  <c r="L87" i="1"/>
  <c r="L85" i="1"/>
  <c r="L84" i="1"/>
  <c r="BK136" i="5"/>
  <c r="BK133" i="4"/>
  <c r="BK129" i="4"/>
  <c r="J127" i="4"/>
  <c r="BK125" i="4"/>
  <c r="BK185" i="3"/>
  <c r="J183" i="3"/>
  <c r="J173" i="3"/>
  <c r="BK168" i="3"/>
  <c r="J165" i="3"/>
  <c r="BK159" i="3"/>
  <c r="J158" i="3"/>
  <c r="BK148" i="3"/>
  <c r="BK143" i="3"/>
  <c r="BK131" i="3"/>
  <c r="J963" i="2"/>
  <c r="J959" i="2"/>
  <c r="J947" i="2"/>
  <c r="J917" i="2"/>
  <c r="BK912" i="2"/>
  <c r="J904" i="2"/>
  <c r="BK805" i="2"/>
  <c r="J777" i="2"/>
  <c r="BK775" i="2"/>
  <c r="J771" i="2"/>
  <c r="J742" i="2"/>
  <c r="BK660" i="2"/>
  <c r="BK653" i="2"/>
  <c r="BK602" i="2"/>
  <c r="BK505" i="2"/>
  <c r="BK467" i="2"/>
  <c r="BK464" i="2"/>
  <c r="J403" i="2"/>
  <c r="BK401" i="2"/>
  <c r="J377" i="2"/>
  <c r="BK347" i="2"/>
  <c r="BK338" i="2"/>
  <c r="J298" i="2"/>
  <c r="BK292" i="2"/>
  <c r="J179" i="2"/>
  <c r="BK148" i="5"/>
  <c r="J1133" i="2"/>
  <c r="J1101" i="2"/>
  <c r="BK1099" i="2"/>
  <c r="BK1096" i="2"/>
  <c r="J1093" i="2"/>
  <c r="BK1090" i="2"/>
  <c r="J1088" i="2"/>
  <c r="J1079" i="2"/>
  <c r="BK1076" i="2"/>
  <c r="BK1063" i="2"/>
  <c r="J1057" i="2"/>
  <c r="BK1052" i="2"/>
  <c r="BK1047" i="2"/>
  <c r="J1045" i="2"/>
  <c r="J1033" i="2"/>
  <c r="BK1032" i="2"/>
  <c r="BK1019" i="2"/>
  <c r="BK1014" i="2"/>
  <c r="J1009" i="2"/>
  <c r="J1002" i="2"/>
  <c r="BK950" i="2"/>
  <c r="J949" i="2"/>
  <c r="BK948" i="2"/>
  <c r="J864" i="2"/>
  <c r="J845" i="2"/>
  <c r="J819" i="2"/>
  <c r="BK799" i="2"/>
  <c r="J718" i="2"/>
  <c r="J714" i="2"/>
  <c r="BK707" i="2"/>
  <c r="J691" i="2"/>
  <c r="BK686" i="2"/>
  <c r="BK664" i="2"/>
  <c r="BK644" i="2"/>
  <c r="J635" i="2"/>
  <c r="J628" i="2"/>
  <c r="J602" i="2"/>
  <c r="J600" i="2"/>
  <c r="J584" i="2"/>
  <c r="J576" i="2"/>
  <c r="J550" i="2"/>
  <c r="J520" i="2"/>
  <c r="J479" i="2"/>
  <c r="BK474" i="2"/>
  <c r="J451" i="2"/>
  <c r="J447" i="2"/>
  <c r="BK433" i="2"/>
  <c r="BK427" i="2"/>
  <c r="BK391" i="2"/>
  <c r="BK387" i="2"/>
  <c r="J385" i="2"/>
  <c r="J379" i="2"/>
  <c r="BK373" i="2"/>
  <c r="J371" i="2"/>
  <c r="BK355" i="2"/>
  <c r="BK353" i="2"/>
  <c r="J349" i="2"/>
  <c r="J347" i="2"/>
  <c r="BK343" i="2"/>
  <c r="J338" i="2"/>
  <c r="BK303" i="2"/>
  <c r="BK296" i="2"/>
  <c r="BK279" i="2"/>
  <c r="J278" i="2"/>
  <c r="BK261" i="2"/>
  <c r="J260" i="2"/>
  <c r="BK240" i="2"/>
  <c r="BK221" i="2"/>
  <c r="BK185" i="2"/>
  <c r="BK164" i="2"/>
  <c r="BK153" i="2"/>
  <c r="BK149" i="2"/>
  <c r="J151" i="5"/>
  <c r="J993" i="2"/>
  <c r="BK978" i="2"/>
  <c r="J977" i="2"/>
  <c r="BK963" i="2"/>
  <c r="BK958" i="2"/>
  <c r="BK954" i="2"/>
  <c r="BK938" i="2"/>
  <c r="BK933" i="2"/>
  <c r="BK891" i="2"/>
  <c r="BK887" i="2"/>
  <c r="J882" i="2"/>
  <c r="J870" i="2"/>
  <c r="BK850" i="2"/>
  <c r="BK845" i="2"/>
  <c r="BK813" i="2"/>
  <c r="BK721" i="2"/>
  <c r="J707" i="2"/>
  <c r="BK704" i="2"/>
  <c r="J699" i="2"/>
  <c r="J684" i="2"/>
  <c r="BK676" i="2"/>
  <c r="J671" i="2"/>
  <c r="BK592" i="2"/>
  <c r="J582" i="2"/>
  <c r="J568" i="2"/>
  <c r="BK565" i="2"/>
  <c r="J554" i="2"/>
  <c r="J505" i="2"/>
  <c r="BK493" i="2"/>
  <c r="BK471" i="2"/>
  <c r="J464" i="2"/>
  <c r="J429" i="2"/>
  <c r="J393" i="2"/>
  <c r="J383" i="2"/>
  <c r="BK377" i="2"/>
  <c r="J327" i="2"/>
  <c r="J309" i="2"/>
  <c r="J272" i="2"/>
  <c r="J231" i="2"/>
  <c r="BK227" i="2"/>
  <c r="J216" i="2"/>
  <c r="J185" i="2"/>
  <c r="J182" i="2"/>
  <c r="J160" i="2"/>
  <c r="J143" i="2"/>
  <c r="BK150" i="5"/>
  <c r="J135" i="4"/>
  <c r="BK131" i="4"/>
  <c r="J128" i="4"/>
  <c r="BK124" i="4"/>
  <c r="J186" i="3"/>
  <c r="BK183" i="3"/>
  <c r="BK177" i="3"/>
  <c r="BK864" i="2"/>
  <c r="J855" i="2"/>
  <c r="BK809" i="2"/>
  <c r="J799" i="2"/>
  <c r="J775" i="2"/>
  <c r="BK744" i="2"/>
  <c r="BK742" i="2"/>
  <c r="BK719" i="2"/>
  <c r="BK714" i="2"/>
  <c r="BK651" i="2"/>
  <c r="J637" i="2"/>
  <c r="BK635" i="2"/>
  <c r="BK628" i="2"/>
  <c r="J626" i="2"/>
  <c r="BK619" i="2"/>
  <c r="BK604" i="2"/>
  <c r="BK584" i="2"/>
  <c r="BK550" i="2"/>
  <c r="BK549" i="2"/>
  <c r="BK544" i="2"/>
  <c r="BK502" i="2"/>
  <c r="J498" i="2"/>
  <c r="BK395" i="2"/>
  <c r="J355" i="2"/>
  <c r="J353" i="2"/>
  <c r="BK349" i="2"/>
  <c r="J343" i="2"/>
  <c r="J330" i="2"/>
  <c r="J303" i="2"/>
  <c r="BK216" i="2"/>
  <c r="BK153" i="5"/>
  <c r="BK135" i="5"/>
  <c r="J135" i="5"/>
  <c r="BK134" i="5"/>
  <c r="J134" i="5"/>
  <c r="BK133" i="5"/>
  <c r="J133" i="5"/>
  <c r="J132" i="5"/>
  <c r="J131" i="5"/>
  <c r="BK174" i="3"/>
  <c r="BK173" i="3"/>
  <c r="BK166" i="3"/>
  <c r="J163" i="3"/>
  <c r="BK161" i="3"/>
  <c r="J155" i="3"/>
  <c r="BK153" i="3"/>
  <c r="BK151" i="3"/>
  <c r="BK141" i="3"/>
  <c r="BK140" i="3"/>
  <c r="BK964" i="2"/>
  <c r="BK949" i="2"/>
  <c r="J938" i="2"/>
  <c r="J927" i="2"/>
  <c r="J926" i="2"/>
  <c r="BK916" i="2"/>
  <c r="J914" i="2"/>
  <c r="J874" i="2"/>
  <c r="BK819" i="2"/>
  <c r="J732" i="2"/>
  <c r="J719" i="2"/>
  <c r="BK718" i="2"/>
  <c r="J713" i="2"/>
  <c r="J709" i="2"/>
  <c r="BK691" i="2"/>
  <c r="BK662" i="2"/>
  <c r="BK600" i="2"/>
  <c r="J592" i="2"/>
  <c r="BK578" i="2"/>
  <c r="BK576" i="2"/>
  <c r="J556" i="2"/>
  <c r="J555" i="2"/>
  <c r="BK535" i="2"/>
  <c r="BK530" i="2"/>
  <c r="BK498" i="2"/>
  <c r="J493" i="2"/>
  <c r="J452" i="2"/>
  <c r="J433" i="2"/>
  <c r="J423" i="2"/>
  <c r="BK419" i="2"/>
  <c r="J409" i="2"/>
  <c r="J261" i="2"/>
  <c r="BK260" i="2"/>
  <c r="J153" i="5"/>
  <c r="J140" i="5"/>
  <c r="J139" i="5"/>
  <c r="BK138" i="5"/>
  <c r="BK137" i="5"/>
  <c r="J137" i="5"/>
  <c r="BK136" i="4"/>
  <c r="BK135" i="4"/>
  <c r="J129" i="4"/>
  <c r="BK128" i="4"/>
  <c r="J126" i="4"/>
  <c r="BK189" i="3"/>
  <c r="J189" i="3"/>
  <c r="J180" i="3"/>
  <c r="J175" i="3"/>
  <c r="J169" i="3"/>
  <c r="J168" i="3"/>
  <c r="BK163" i="3"/>
  <c r="BK155" i="3"/>
  <c r="BK146" i="3"/>
  <c r="BK144" i="3"/>
  <c r="J143" i="3"/>
  <c r="J136" i="3"/>
  <c r="J135" i="3"/>
  <c r="BK959" i="2"/>
  <c r="J958" i="2"/>
  <c r="J953" i="2"/>
  <c r="BK952" i="2"/>
  <c r="J948" i="2"/>
  <c r="J932" i="2"/>
  <c r="BK926" i="2"/>
  <c r="J912" i="2"/>
  <c r="BK908" i="2"/>
  <c r="BK904" i="2"/>
  <c r="BK870" i="2"/>
  <c r="BK855" i="2"/>
  <c r="BK839" i="2"/>
  <c r="BK837" i="2"/>
  <c r="J813" i="2"/>
  <c r="BK781" i="2"/>
  <c r="BK777" i="2"/>
  <c r="J754" i="2"/>
  <c r="J749" i="2"/>
  <c r="J744" i="2"/>
  <c r="BK732" i="2"/>
  <c r="J721" i="2"/>
  <c r="BK684" i="2"/>
  <c r="BK582" i="2"/>
  <c r="J502" i="2"/>
  <c r="BK453" i="2"/>
  <c r="BK451" i="2"/>
  <c r="BK447" i="2"/>
  <c r="BK442" i="2"/>
  <c r="J438" i="2"/>
  <c r="BK324" i="2"/>
  <c r="BK309" i="2"/>
  <c r="J284" i="2"/>
  <c r="BK160" i="2"/>
  <c r="J153" i="2"/>
  <c r="J152" i="5"/>
  <c r="BK147" i="5"/>
  <c r="BK146" i="5"/>
  <c r="BK132" i="5"/>
  <c r="BK131" i="5"/>
  <c r="BK130" i="5"/>
  <c r="J130" i="5"/>
  <c r="J128" i="5"/>
  <c r="J127" i="5"/>
  <c r="J184" i="3"/>
  <c r="J174" i="3"/>
  <c r="J171" i="3"/>
  <c r="J153" i="3"/>
  <c r="J138" i="3"/>
  <c r="BK135" i="3"/>
  <c r="BK1133" i="2"/>
  <c r="J1121" i="2"/>
  <c r="BK1106" i="2"/>
  <c r="BK1101" i="2"/>
  <c r="J1096" i="2"/>
  <c r="BK1084" i="2"/>
  <c r="BK951" i="2"/>
  <c r="J950" i="2"/>
  <c r="BK713" i="2"/>
  <c r="J695" i="2"/>
  <c r="J619" i="2"/>
  <c r="J613" i="2"/>
  <c r="J559" i="2"/>
  <c r="J549" i="2"/>
  <c r="J544" i="2"/>
  <c r="BK485" i="2"/>
  <c r="BK461" i="2"/>
  <c r="BK456" i="2"/>
  <c r="J453" i="2"/>
  <c r="J442" i="2"/>
  <c r="BK429" i="2"/>
  <c r="BK393" i="2"/>
  <c r="J387" i="2"/>
  <c r="J333" i="2"/>
  <c r="BK316" i="2"/>
  <c r="J288" i="2"/>
  <c r="J252" i="2"/>
  <c r="BK244" i="2"/>
  <c r="BK225" i="2"/>
  <c r="BK196" i="2"/>
  <c r="J193" i="2"/>
  <c r="J190" i="2"/>
  <c r="BK182" i="2"/>
  <c r="BK152" i="5"/>
  <c r="J147" i="5"/>
  <c r="BK144" i="5"/>
  <c r="J136" i="4"/>
  <c r="J132" i="4"/>
  <c r="J131" i="4"/>
  <c r="BK130" i="4"/>
  <c r="BK188" i="3"/>
  <c r="BK186" i="3"/>
  <c r="BK180" i="3"/>
  <c r="J166" i="3"/>
  <c r="BK165" i="3"/>
  <c r="J159" i="3"/>
  <c r="J151" i="3"/>
  <c r="BK138" i="3"/>
  <c r="BK136" i="3"/>
  <c r="BK1124" i="2"/>
  <c r="J1112" i="2"/>
  <c r="J1090" i="2"/>
  <c r="J1047" i="2"/>
  <c r="J1032" i="2"/>
  <c r="BK1020" i="2"/>
  <c r="BK1002" i="2"/>
  <c r="J952" i="2"/>
  <c r="BK882" i="2"/>
  <c r="BK878" i="2"/>
  <c r="J850" i="2"/>
  <c r="J839" i="2"/>
  <c r="J837" i="2"/>
  <c r="BK828" i="2"/>
  <c r="BK763" i="2"/>
  <c r="BK737" i="2"/>
  <c r="BK709" i="2"/>
  <c r="J704" i="2"/>
  <c r="BK699" i="2"/>
  <c r="J604" i="2"/>
  <c r="J578" i="2"/>
  <c r="J565" i="2"/>
  <c r="J560" i="2"/>
  <c r="J557" i="2"/>
  <c r="BK554" i="2"/>
  <c r="BK520" i="2"/>
  <c r="J515" i="2"/>
  <c r="BK510" i="2"/>
  <c r="BK488" i="2"/>
  <c r="J419" i="2"/>
  <c r="BK414" i="2"/>
  <c r="J399" i="2"/>
  <c r="BK385" i="2"/>
  <c r="J373" i="2"/>
  <c r="BK371" i="2"/>
  <c r="J366" i="2"/>
  <c r="J357" i="2"/>
  <c r="BK333" i="2"/>
  <c r="BK284" i="2"/>
  <c r="BK266" i="2"/>
  <c r="BK252" i="2"/>
  <c r="J240" i="2"/>
  <c r="J225" i="2"/>
  <c r="J221" i="2"/>
  <c r="J211" i="2"/>
  <c r="BK193" i="2"/>
  <c r="J164" i="2"/>
  <c r="J150" i="5"/>
  <c r="J144" i="5"/>
  <c r="BK143" i="5"/>
  <c r="J143" i="5"/>
  <c r="BK141" i="5"/>
  <c r="J141" i="5"/>
  <c r="BK140" i="5"/>
  <c r="BK139" i="5"/>
  <c r="J138" i="5"/>
  <c r="J1106" i="2"/>
  <c r="BK1093" i="2"/>
  <c r="J1084" i="2"/>
  <c r="BK1079" i="2"/>
  <c r="J1076" i="2"/>
  <c r="J1063" i="2"/>
  <c r="J1052" i="2"/>
  <c r="BK1045" i="2"/>
  <c r="J1025" i="2"/>
  <c r="J1019" i="2"/>
  <c r="J1014" i="2"/>
  <c r="J978" i="2"/>
  <c r="BK977" i="2"/>
  <c r="J964" i="2"/>
  <c r="J951" i="2"/>
  <c r="BK151" i="5"/>
  <c r="BK993" i="2"/>
  <c r="J969" i="2"/>
  <c r="BK947" i="2"/>
  <c r="BK914" i="2"/>
  <c r="J908" i="2"/>
  <c r="J891" i="2"/>
  <c r="J887" i="2"/>
  <c r="J878" i="2"/>
  <c r="J809" i="2"/>
  <c r="J805" i="2"/>
  <c r="J737" i="2"/>
  <c r="J728" i="2"/>
  <c r="BK695" i="2"/>
  <c r="J686" i="2"/>
  <c r="J664" i="2"/>
  <c r="J644" i="2"/>
  <c r="BK637" i="2"/>
  <c r="BK559" i="2"/>
  <c r="BK557" i="2"/>
  <c r="BK556" i="2"/>
  <c r="BK555" i="2"/>
  <c r="J524" i="2"/>
  <c r="BK494" i="2"/>
  <c r="J488" i="2"/>
  <c r="J485" i="2"/>
  <c r="BK438" i="2"/>
  <c r="J427" i="2"/>
  <c r="BK423" i="2"/>
  <c r="BK403" i="2"/>
  <c r="J395" i="2"/>
  <c r="J362" i="2"/>
  <c r="BK357" i="2"/>
  <c r="BK298" i="2"/>
  <c r="J279" i="2"/>
  <c r="BK272" i="2"/>
  <c r="BK211" i="2"/>
  <c r="J196" i="2"/>
  <c r="BK143" i="2"/>
  <c r="AS95" i="1"/>
  <c r="J148" i="5"/>
  <c r="J146" i="5"/>
  <c r="BK125" i="5"/>
  <c r="J125" i="5"/>
  <c r="J137" i="4"/>
  <c r="J133" i="4"/>
  <c r="J130" i="4"/>
  <c r="BK126" i="4"/>
  <c r="J125" i="4"/>
  <c r="J188" i="3"/>
  <c r="J185" i="3"/>
  <c r="BK184" i="3"/>
  <c r="BK158" i="3"/>
  <c r="J148" i="3"/>
  <c r="J146" i="3"/>
  <c r="J144" i="3"/>
  <c r="J141" i="3"/>
  <c r="J140" i="3"/>
  <c r="J131" i="3"/>
  <c r="J970" i="2"/>
  <c r="J933" i="2"/>
  <c r="BK932" i="2"/>
  <c r="J922" i="2"/>
  <c r="BK917" i="2"/>
  <c r="J763" i="2"/>
  <c r="J662" i="2"/>
  <c r="BK560" i="2"/>
  <c r="J535" i="2"/>
  <c r="J530" i="2"/>
  <c r="BK524" i="2"/>
  <c r="BK479" i="2"/>
  <c r="J474" i="2"/>
  <c r="J471" i="2"/>
  <c r="J467" i="2"/>
  <c r="BK452" i="2"/>
  <c r="J401" i="2"/>
  <c r="BK399" i="2"/>
  <c r="J391" i="2"/>
  <c r="BK383" i="2"/>
  <c r="BK379" i="2"/>
  <c r="BK366" i="2"/>
  <c r="BK362" i="2"/>
  <c r="BK330" i="2"/>
  <c r="BK327" i="2"/>
  <c r="J324" i="2"/>
  <c r="J296" i="2"/>
  <c r="J292" i="2"/>
  <c r="BK288" i="2"/>
  <c r="BK278" i="2"/>
  <c r="J266" i="2"/>
  <c r="BK190" i="2"/>
  <c r="BK179" i="2"/>
  <c r="J136" i="5"/>
  <c r="BK128" i="5"/>
  <c r="BK127" i="5"/>
  <c r="BK126" i="5"/>
  <c r="J126" i="5"/>
  <c r="BK137" i="4"/>
  <c r="BK132" i="4"/>
  <c r="BK127" i="4"/>
  <c r="J124" i="4"/>
  <c r="J177" i="3"/>
  <c r="BK175" i="3"/>
  <c r="BK171" i="3"/>
  <c r="BK169" i="3"/>
  <c r="J161" i="3"/>
  <c r="J1124" i="2"/>
  <c r="BK1121" i="2"/>
  <c r="BK1112" i="2"/>
  <c r="J1099" i="2"/>
  <c r="BK1088" i="2"/>
  <c r="BK1057" i="2"/>
  <c r="BK1033" i="2"/>
  <c r="BK1025" i="2"/>
  <c r="J1020" i="2"/>
  <c r="BK1009" i="2"/>
  <c r="BK970" i="2"/>
  <c r="BK969" i="2"/>
  <c r="J954" i="2"/>
  <c r="BK953" i="2"/>
  <c r="BK927" i="2"/>
  <c r="BK922" i="2"/>
  <c r="J916" i="2"/>
  <c r="BK874" i="2"/>
  <c r="J828" i="2"/>
  <c r="J781" i="2"/>
  <c r="BK771" i="2"/>
  <c r="BK754" i="2"/>
  <c r="BK749" i="2"/>
  <c r="BK728" i="2"/>
  <c r="J676" i="2"/>
  <c r="BK671" i="2"/>
  <c r="J660" i="2"/>
  <c r="J653" i="2"/>
  <c r="J651" i="2"/>
  <c r="BK626" i="2"/>
  <c r="BK613" i="2"/>
  <c r="BK568" i="2"/>
  <c r="BK515" i="2"/>
  <c r="J510" i="2"/>
  <c r="J494" i="2"/>
  <c r="J461" i="2"/>
  <c r="J456" i="2"/>
  <c r="J414" i="2"/>
  <c r="BK409" i="2"/>
  <c r="J316" i="2"/>
  <c r="J244" i="2"/>
  <c r="BK231" i="2"/>
  <c r="J227" i="2"/>
  <c r="J149" i="2"/>
  <c r="R142" i="2" l="1"/>
  <c r="T446" i="2"/>
  <c r="P603" i="2"/>
  <c r="BK708" i="2"/>
  <c r="J708" i="2" s="1"/>
  <c r="J111" i="2" s="1"/>
  <c r="T720" i="2"/>
  <c r="P915" i="2"/>
  <c r="P1046" i="2"/>
  <c r="BK1111" i="2"/>
  <c r="J1111" i="2" s="1"/>
  <c r="J120" i="2" s="1"/>
  <c r="T130" i="3"/>
  <c r="P157" i="3"/>
  <c r="T182" i="3"/>
  <c r="T181" i="3"/>
  <c r="BK149" i="5"/>
  <c r="J149" i="5"/>
  <c r="J102" i="5" s="1"/>
  <c r="T315" i="2"/>
  <c r="R553" i="2"/>
  <c r="T663" i="2"/>
  <c r="BK776" i="2"/>
  <c r="J776" i="2"/>
  <c r="J114" i="2" s="1"/>
  <c r="T776" i="2"/>
  <c r="T838" i="2"/>
  <c r="P1062" i="2"/>
  <c r="BK1100" i="2"/>
  <c r="J1100" i="2"/>
  <c r="J119" i="2"/>
  <c r="P1100" i="2"/>
  <c r="R130" i="3"/>
  <c r="R157" i="3"/>
  <c r="P182" i="3"/>
  <c r="P181" i="3"/>
  <c r="R123" i="4"/>
  <c r="R122" i="4"/>
  <c r="BK134" i="4"/>
  <c r="J134" i="4"/>
  <c r="J100" i="4" s="1"/>
  <c r="R134" i="4"/>
  <c r="R149" i="5"/>
  <c r="P239" i="2"/>
  <c r="P265" i="2"/>
  <c r="P283" i="2"/>
  <c r="T567" i="2"/>
  <c r="P149" i="5"/>
  <c r="BK239" i="2"/>
  <c r="J239" i="2"/>
  <c r="J99" i="2"/>
  <c r="BK265" i="2"/>
  <c r="J265" i="2" s="1"/>
  <c r="J100" i="2" s="1"/>
  <c r="BK283" i="2"/>
  <c r="J283" i="2"/>
  <c r="J101" i="2" s="1"/>
  <c r="R567" i="2"/>
  <c r="BK142" i="5"/>
  <c r="J142" i="5"/>
  <c r="J100" i="5" s="1"/>
  <c r="BK142" i="2"/>
  <c r="J142" i="2" s="1"/>
  <c r="J98" i="2" s="1"/>
  <c r="P446" i="2"/>
  <c r="BK603" i="2"/>
  <c r="J603" i="2" s="1"/>
  <c r="J109" i="2" s="1"/>
  <c r="R708" i="2"/>
  <c r="P776" i="2"/>
  <c r="R838" i="2"/>
  <c r="BK1062" i="2"/>
  <c r="J1062" i="2" s="1"/>
  <c r="J118" i="2" s="1"/>
  <c r="R1111" i="2"/>
  <c r="BK130" i="3"/>
  <c r="J130" i="3" s="1"/>
  <c r="J100" i="3" s="1"/>
  <c r="R150" i="3"/>
  <c r="BK172" i="3"/>
  <c r="J172" i="3" s="1"/>
  <c r="J103" i="3" s="1"/>
  <c r="R182" i="3"/>
  <c r="R181" i="3"/>
  <c r="BK123" i="4"/>
  <c r="J123" i="4"/>
  <c r="J99" i="4" s="1"/>
  <c r="P123" i="4"/>
  <c r="T123" i="4"/>
  <c r="P134" i="4"/>
  <c r="T134" i="4"/>
  <c r="T142" i="5"/>
  <c r="T142" i="2"/>
  <c r="BK446" i="2"/>
  <c r="J446" i="2" s="1"/>
  <c r="J104" i="2" s="1"/>
  <c r="T553" i="2"/>
  <c r="R663" i="2"/>
  <c r="P720" i="2"/>
  <c r="P743" i="2"/>
  <c r="BK838" i="2"/>
  <c r="J838" i="2"/>
  <c r="J115" i="2" s="1"/>
  <c r="P838" i="2"/>
  <c r="BK1046" i="2"/>
  <c r="J1046" i="2"/>
  <c r="J117" i="2" s="1"/>
  <c r="T1046" i="2"/>
  <c r="P1111" i="2"/>
  <c r="T149" i="5"/>
  <c r="T239" i="2"/>
  <c r="R265" i="2"/>
  <c r="R283" i="2"/>
  <c r="BK553" i="2"/>
  <c r="J553" i="2" s="1"/>
  <c r="J105" i="2" s="1"/>
  <c r="R603" i="2"/>
  <c r="BK720" i="2"/>
  <c r="J720" i="2" s="1"/>
  <c r="J112" i="2" s="1"/>
  <c r="R743" i="2"/>
  <c r="R915" i="2"/>
  <c r="R1046" i="2"/>
  <c r="T1111" i="2"/>
  <c r="P130" i="3"/>
  <c r="P129" i="3"/>
  <c r="P128" i="3" s="1"/>
  <c r="AU97" i="1" s="1"/>
  <c r="P150" i="3"/>
  <c r="P172" i="3"/>
  <c r="BK145" i="5"/>
  <c r="J145" i="5"/>
  <c r="J101" i="5"/>
  <c r="P315" i="2"/>
  <c r="P141" i="2" s="1"/>
  <c r="P553" i="2"/>
  <c r="BK663" i="2"/>
  <c r="J663" i="2" s="1"/>
  <c r="J110" i="2" s="1"/>
  <c r="T708" i="2"/>
  <c r="BK743" i="2"/>
  <c r="J743" i="2" s="1"/>
  <c r="J113" i="2" s="1"/>
  <c r="BK915" i="2"/>
  <c r="J915" i="2"/>
  <c r="J116" i="2" s="1"/>
  <c r="T1062" i="2"/>
  <c r="R1100" i="2"/>
  <c r="T150" i="3"/>
  <c r="T172" i="3"/>
  <c r="P145" i="5"/>
  <c r="R315" i="2"/>
  <c r="T603" i="2"/>
  <c r="P708" i="2"/>
  <c r="R776" i="2"/>
  <c r="BK157" i="3"/>
  <c r="J157" i="3"/>
  <c r="J102" i="3" s="1"/>
  <c r="R172" i="3"/>
  <c r="BK124" i="5"/>
  <c r="J124" i="5"/>
  <c r="J98" i="5" s="1"/>
  <c r="P124" i="5"/>
  <c r="R124" i="5"/>
  <c r="T124" i="5"/>
  <c r="BK129" i="5"/>
  <c r="J129" i="5"/>
  <c r="J99" i="5" s="1"/>
  <c r="P129" i="5"/>
  <c r="R129" i="5"/>
  <c r="T129" i="5"/>
  <c r="P142" i="5"/>
  <c r="BK315" i="2"/>
  <c r="J315" i="2" s="1"/>
  <c r="J103" i="2" s="1"/>
  <c r="P567" i="2"/>
  <c r="T145" i="5"/>
  <c r="P142" i="2"/>
  <c r="R446" i="2"/>
  <c r="R145" i="5"/>
  <c r="R239" i="2"/>
  <c r="T265" i="2"/>
  <c r="T283" i="2"/>
  <c r="BK567" i="2"/>
  <c r="BK566" i="2" s="1"/>
  <c r="J566" i="2" s="1"/>
  <c r="J107" i="2" s="1"/>
  <c r="P663" i="2"/>
  <c r="R720" i="2"/>
  <c r="T743" i="2"/>
  <c r="T915" i="2"/>
  <c r="R1062" i="2"/>
  <c r="T1100" i="2"/>
  <c r="BK150" i="3"/>
  <c r="J150" i="3" s="1"/>
  <c r="J101" i="3" s="1"/>
  <c r="T157" i="3"/>
  <c r="BK182" i="3"/>
  <c r="J182" i="3"/>
  <c r="J106" i="3"/>
  <c r="R142" i="5"/>
  <c r="J134" i="2"/>
  <c r="BE193" i="2"/>
  <c r="BE278" i="2"/>
  <c r="BE324" i="2"/>
  <c r="BE338" i="2"/>
  <c r="BE373" i="2"/>
  <c r="BE379" i="2"/>
  <c r="BE438" i="2"/>
  <c r="BE464" i="2"/>
  <c r="BE498" i="2"/>
  <c r="BE544" i="2"/>
  <c r="BE576" i="2"/>
  <c r="BE855" i="2"/>
  <c r="BE891" i="2"/>
  <c r="BE912" i="2"/>
  <c r="BE914" i="2"/>
  <c r="BE947" i="2"/>
  <c r="BE964" i="2"/>
  <c r="BE1047" i="2"/>
  <c r="BE1063" i="2"/>
  <c r="BE1084" i="2"/>
  <c r="BE1093" i="2"/>
  <c r="BE1096" i="2"/>
  <c r="F125" i="3"/>
  <c r="BE148" i="3"/>
  <c r="BE151" i="3"/>
  <c r="BE153" i="3"/>
  <c r="BE155" i="3"/>
  <c r="BE186" i="3"/>
  <c r="BE126" i="4"/>
  <c r="BE128" i="4"/>
  <c r="BE129" i="4"/>
  <c r="BE131" i="4"/>
  <c r="BE125" i="5"/>
  <c r="BE153" i="2"/>
  <c r="BE244" i="2"/>
  <c r="BE260" i="2"/>
  <c r="BE279" i="2"/>
  <c r="BE349" i="2"/>
  <c r="BE393" i="2"/>
  <c r="BE403" i="2"/>
  <c r="BE414" i="2"/>
  <c r="BE427" i="2"/>
  <c r="BE485" i="2"/>
  <c r="BE549" i="2"/>
  <c r="BE578" i="2"/>
  <c r="BE602" i="2"/>
  <c r="BE684" i="2"/>
  <c r="BE691" i="2"/>
  <c r="BE799" i="2"/>
  <c r="BE837" i="2"/>
  <c r="BE839" i="2"/>
  <c r="BE870" i="2"/>
  <c r="BE958" i="2"/>
  <c r="BE169" i="3"/>
  <c r="BE174" i="3"/>
  <c r="BK179" i="3"/>
  <c r="J179" i="3" s="1"/>
  <c r="J104" i="3" s="1"/>
  <c r="E85" i="4"/>
  <c r="J116" i="4"/>
  <c r="BE127" i="4"/>
  <c r="BE136" i="4"/>
  <c r="J89" i="5"/>
  <c r="E112" i="5"/>
  <c r="F119" i="5"/>
  <c r="BE144" i="5"/>
  <c r="BE153" i="5"/>
  <c r="BE149" i="2"/>
  <c r="BE164" i="2"/>
  <c r="BE185" i="2"/>
  <c r="BE292" i="2"/>
  <c r="BE303" i="2"/>
  <c r="BE371" i="2"/>
  <c r="BE385" i="2"/>
  <c r="BE399" i="2"/>
  <c r="BE451" i="2"/>
  <c r="BE550" i="2"/>
  <c r="BE582" i="2"/>
  <c r="BE628" i="2"/>
  <c r="BE749" i="2"/>
  <c r="BE777" i="2"/>
  <c r="BE781" i="2"/>
  <c r="BE926" i="2"/>
  <c r="BE954" i="2"/>
  <c r="BE933" i="2"/>
  <c r="BE970" i="2"/>
  <c r="BE1020" i="2"/>
  <c r="BE1032" i="2"/>
  <c r="BE1088" i="2"/>
  <c r="BE1090" i="2"/>
  <c r="BE1101" i="2"/>
  <c r="BE1133" i="2"/>
  <c r="BK297" i="2"/>
  <c r="J297" i="2"/>
  <c r="J102" i="2" s="1"/>
  <c r="BE138" i="5"/>
  <c r="BE139" i="5"/>
  <c r="BE140" i="5"/>
  <c r="BE141" i="5"/>
  <c r="BE316" i="2"/>
  <c r="BE327" i="2"/>
  <c r="BE353" i="2"/>
  <c r="BE447" i="2"/>
  <c r="BE524" i="2"/>
  <c r="BE555" i="2"/>
  <c r="BE568" i="2"/>
  <c r="BE592" i="2"/>
  <c r="BE662" i="2"/>
  <c r="BE671" i="2"/>
  <c r="BE707" i="2"/>
  <c r="BE713" i="2"/>
  <c r="BE742" i="2"/>
  <c r="BE771" i="2"/>
  <c r="BE805" i="2"/>
  <c r="BE916" i="2"/>
  <c r="BE922" i="2"/>
  <c r="BE938" i="2"/>
  <c r="BE993" i="2"/>
  <c r="BE1014" i="2"/>
  <c r="BE1033" i="2"/>
  <c r="BE1052" i="2"/>
  <c r="BE1099" i="2"/>
  <c r="BE1106" i="2"/>
  <c r="BE1121" i="2"/>
  <c r="BE135" i="3"/>
  <c r="BE140" i="3"/>
  <c r="BE163" i="3"/>
  <c r="BE135" i="4"/>
  <c r="BE143" i="5"/>
  <c r="BE146" i="5"/>
  <c r="BE147" i="5"/>
  <c r="E85" i="2"/>
  <c r="BE211" i="2"/>
  <c r="BE227" i="2"/>
  <c r="BE231" i="2"/>
  <c r="BE298" i="2"/>
  <c r="BE419" i="2"/>
  <c r="BE433" i="2"/>
  <c r="BE471" i="2"/>
  <c r="BE493" i="2"/>
  <c r="BE502" i="2"/>
  <c r="BE520" i="2"/>
  <c r="BE554" i="2"/>
  <c r="BE626" i="2"/>
  <c r="BE676" i="2"/>
  <c r="BE686" i="2"/>
  <c r="BE721" i="2"/>
  <c r="BE754" i="2"/>
  <c r="BE864" i="2"/>
  <c r="BE1112" i="2"/>
  <c r="J91" i="3"/>
  <c r="E116" i="3"/>
  <c r="BE146" i="3"/>
  <c r="BE165" i="3"/>
  <c r="BE166" i="3"/>
  <c r="BE175" i="3"/>
  <c r="BE177" i="3"/>
  <c r="BE180" i="3"/>
  <c r="BE126" i="5"/>
  <c r="BE127" i="5"/>
  <c r="BE128" i="5"/>
  <c r="F92" i="2"/>
  <c r="BE196" i="2"/>
  <c r="BE216" i="2"/>
  <c r="BE225" i="2"/>
  <c r="BE240" i="2"/>
  <c r="BE330" i="2"/>
  <c r="BE343" i="2"/>
  <c r="BE467" i="2"/>
  <c r="BE494" i="2"/>
  <c r="BE505" i="2"/>
  <c r="BE560" i="2"/>
  <c r="BE565" i="2"/>
  <c r="BE584" i="2"/>
  <c r="BE613" i="2"/>
  <c r="BE619" i="2"/>
  <c r="BE651" i="2"/>
  <c r="BE737" i="2"/>
  <c r="BE819" i="2"/>
  <c r="BE845" i="2"/>
  <c r="BE878" i="2"/>
  <c r="BE949" i="2"/>
  <c r="BE963" i="2"/>
  <c r="BE131" i="3"/>
  <c r="BE141" i="3"/>
  <c r="BE158" i="3"/>
  <c r="BE159" i="3"/>
  <c r="BE161" i="3"/>
  <c r="BE171" i="3"/>
  <c r="BE183" i="3"/>
  <c r="BE184" i="3"/>
  <c r="BE189" i="3"/>
  <c r="F119" i="4"/>
  <c r="BE125" i="4"/>
  <c r="BE133" i="4"/>
  <c r="BE137" i="4"/>
  <c r="BE136" i="5"/>
  <c r="BE137" i="5"/>
  <c r="BE347" i="2"/>
  <c r="BE395" i="2"/>
  <c r="BE453" i="2"/>
  <c r="BE515" i="2"/>
  <c r="BE635" i="2"/>
  <c r="BE695" i="2"/>
  <c r="BE714" i="2"/>
  <c r="BE828" i="2"/>
  <c r="BE904" i="2"/>
  <c r="BE908" i="2"/>
  <c r="BE932" i="2"/>
  <c r="BE952" i="2"/>
  <c r="BE969" i="2"/>
  <c r="BE136" i="3"/>
  <c r="BE138" i="3"/>
  <c r="BE143" i="3"/>
  <c r="BE144" i="3"/>
  <c r="BE168" i="3"/>
  <c r="BE185" i="3"/>
  <c r="BE130" i="5"/>
  <c r="BE131" i="5"/>
  <c r="BE132" i="5"/>
  <c r="BE133" i="5"/>
  <c r="BE134" i="5"/>
  <c r="BE135" i="5"/>
  <c r="BE190" i="2"/>
  <c r="BE221" i="2"/>
  <c r="BE272" i="2"/>
  <c r="BE284" i="2"/>
  <c r="BE333" i="2"/>
  <c r="BE479" i="2"/>
  <c r="BE510" i="2"/>
  <c r="BE530" i="2"/>
  <c r="BE600" i="2"/>
  <c r="BE660" i="2"/>
  <c r="BE664" i="2"/>
  <c r="BE732" i="2"/>
  <c r="BE813" i="2"/>
  <c r="BE882" i="2"/>
  <c r="BE173" i="3"/>
  <c r="BE188" i="3"/>
  <c r="BE150" i="5"/>
  <c r="BE152" i="5"/>
  <c r="BE261" i="2"/>
  <c r="BE288" i="2"/>
  <c r="BE355" i="2"/>
  <c r="BE401" i="2"/>
  <c r="BE409" i="2"/>
  <c r="BE423" i="2"/>
  <c r="BE452" i="2"/>
  <c r="BE556" i="2"/>
  <c r="BE644" i="2"/>
  <c r="BE653" i="2"/>
  <c r="BE718" i="2"/>
  <c r="BE719" i="2"/>
  <c r="BE728" i="2"/>
  <c r="BE809" i="2"/>
  <c r="BE917" i="2"/>
  <c r="BE950" i="2"/>
  <c r="BE953" i="2"/>
  <c r="BE959" i="2"/>
  <c r="BE1002" i="2"/>
  <c r="BE151" i="5"/>
  <c r="BE143" i="2"/>
  <c r="BE160" i="2"/>
  <c r="BE179" i="2"/>
  <c r="BE252" i="2"/>
  <c r="BE266" i="2"/>
  <c r="BE296" i="2"/>
  <c r="BE309" i="2"/>
  <c r="BE357" i="2"/>
  <c r="BE366" i="2"/>
  <c r="BE377" i="2"/>
  <c r="BE391" i="2"/>
  <c r="BE429" i="2"/>
  <c r="BE442" i="2"/>
  <c r="BE456" i="2"/>
  <c r="BE461" i="2"/>
  <c r="BE557" i="2"/>
  <c r="BE559" i="2"/>
  <c r="BE637" i="2"/>
  <c r="BE699" i="2"/>
  <c r="BE709" i="2"/>
  <c r="BE763" i="2"/>
  <c r="BE775" i="2"/>
  <c r="BE850" i="2"/>
  <c r="BE927" i="2"/>
  <c r="BE977" i="2"/>
  <c r="BE978" i="2"/>
  <c r="BE1009" i="2"/>
  <c r="BE1019" i="2"/>
  <c r="BE1025" i="2"/>
  <c r="BE1045" i="2"/>
  <c r="BE1057" i="2"/>
  <c r="BE1076" i="2"/>
  <c r="BE1079" i="2"/>
  <c r="BE1124" i="2"/>
  <c r="BK564" i="2"/>
  <c r="J564" i="2"/>
  <c r="J106" i="2" s="1"/>
  <c r="BE148" i="5"/>
  <c r="BE182" i="2"/>
  <c r="BE362" i="2"/>
  <c r="BE383" i="2"/>
  <c r="BE387" i="2"/>
  <c r="BE474" i="2"/>
  <c r="BE488" i="2"/>
  <c r="BE535" i="2"/>
  <c r="BE604" i="2"/>
  <c r="BE704" i="2"/>
  <c r="BE744" i="2"/>
  <c r="BE874" i="2"/>
  <c r="BE887" i="2"/>
  <c r="BE948" i="2"/>
  <c r="BE951" i="2"/>
  <c r="BE124" i="4"/>
  <c r="BE130" i="4"/>
  <c r="BE132" i="4"/>
  <c r="AS94" i="1"/>
  <c r="F38" i="4"/>
  <c r="BC98" i="1" s="1"/>
  <c r="J34" i="2"/>
  <c r="AW96" i="1" s="1"/>
  <c r="F39" i="4"/>
  <c r="BD98" i="1" s="1"/>
  <c r="F35" i="5"/>
  <c r="BB99" i="1" s="1"/>
  <c r="F37" i="2"/>
  <c r="BD96" i="1" s="1"/>
  <c r="J34" i="5"/>
  <c r="AW99" i="1" s="1"/>
  <c r="F38" i="3"/>
  <c r="BC97" i="1" s="1"/>
  <c r="F37" i="3"/>
  <c r="BB97" i="1" s="1"/>
  <c r="F36" i="3"/>
  <c r="BA97" i="1" s="1"/>
  <c r="F37" i="4"/>
  <c r="BB98" i="1" s="1"/>
  <c r="F36" i="5"/>
  <c r="BC99" i="1" s="1"/>
  <c r="F39" i="3"/>
  <c r="BD97" i="1" s="1"/>
  <c r="F37" i="5"/>
  <c r="BD99" i="1" s="1"/>
  <c r="J36" i="4"/>
  <c r="AW98" i="1" s="1"/>
  <c r="F36" i="4"/>
  <c r="BA98" i="1" s="1"/>
  <c r="F34" i="2"/>
  <c r="BA96" i="1" s="1"/>
  <c r="F35" i="2"/>
  <c r="BB96" i="1" s="1"/>
  <c r="J36" i="3"/>
  <c r="AW97" i="1" s="1"/>
  <c r="F34" i="5"/>
  <c r="BA99" i="1" s="1"/>
  <c r="F36" i="2"/>
  <c r="BC96" i="1" s="1"/>
  <c r="P123" i="5" l="1"/>
  <c r="P122" i="5"/>
  <c r="AU99" i="1"/>
  <c r="T141" i="2"/>
  <c r="P122" i="4"/>
  <c r="AU98" i="1"/>
  <c r="R123" i="5"/>
  <c r="R122" i="5"/>
  <c r="T129" i="3"/>
  <c r="T128" i="3"/>
  <c r="P566" i="2"/>
  <c r="P140" i="2"/>
  <c r="AU96" i="1" s="1"/>
  <c r="R566" i="2"/>
  <c r="T122" i="4"/>
  <c r="T566" i="2"/>
  <c r="R129" i="3"/>
  <c r="R128" i="3"/>
  <c r="T123" i="5"/>
  <c r="T122" i="5"/>
  <c r="R141" i="2"/>
  <c r="R140" i="2"/>
  <c r="BK122" i="4"/>
  <c r="J122" i="4"/>
  <c r="J98" i="4" s="1"/>
  <c r="BK141" i="2"/>
  <c r="J141" i="2"/>
  <c r="J97" i="2"/>
  <c r="J567" i="2"/>
  <c r="J108" i="2"/>
  <c r="BK129" i="3"/>
  <c r="J129" i="3"/>
  <c r="J99" i="3" s="1"/>
  <c r="BK181" i="3"/>
  <c r="J181" i="3"/>
  <c r="J105" i="3"/>
  <c r="BK123" i="5"/>
  <c r="J123" i="5" s="1"/>
  <c r="J97" i="5" s="1"/>
  <c r="J33" i="5"/>
  <c r="AV99" i="1" s="1"/>
  <c r="AT99" i="1" s="1"/>
  <c r="J33" i="2"/>
  <c r="AV96" i="1"/>
  <c r="AT96" i="1"/>
  <c r="BB95" i="1"/>
  <c r="AX95" i="1" s="1"/>
  <c r="BD95" i="1"/>
  <c r="BD94" i="1" s="1"/>
  <c r="W33" i="1" s="1"/>
  <c r="F33" i="5"/>
  <c r="AZ99" i="1"/>
  <c r="F35" i="4"/>
  <c r="AZ98" i="1" s="1"/>
  <c r="F33" i="2"/>
  <c r="AZ96" i="1" s="1"/>
  <c r="BC95" i="1"/>
  <c r="AY95" i="1"/>
  <c r="BA95" i="1"/>
  <c r="BA94" i="1"/>
  <c r="AW94" i="1"/>
  <c r="AK30" i="1" s="1"/>
  <c r="J35" i="4"/>
  <c r="AV98" i="1" s="1"/>
  <c r="AT98" i="1" s="1"/>
  <c r="F35" i="3"/>
  <c r="AZ97" i="1"/>
  <c r="J35" i="3"/>
  <c r="AV97" i="1" s="1"/>
  <c r="AT97" i="1" s="1"/>
  <c r="T140" i="2" l="1"/>
  <c r="BK140" i="2"/>
  <c r="J140" i="2" s="1"/>
  <c r="J96" i="2" s="1"/>
  <c r="BK128" i="3"/>
  <c r="J128" i="3"/>
  <c r="J32" i="3" s="1"/>
  <c r="AG97" i="1" s="1"/>
  <c r="AN97" i="1" s="1"/>
  <c r="BK122" i="5"/>
  <c r="J122" i="5"/>
  <c r="J96" i="5"/>
  <c r="AU95" i="1"/>
  <c r="AU94" i="1" s="1"/>
  <c r="AZ95" i="1"/>
  <c r="AZ94" i="1" s="1"/>
  <c r="AV94" i="1" s="1"/>
  <c r="AK29" i="1" s="1"/>
  <c r="W30" i="1"/>
  <c r="BC94" i="1"/>
  <c r="AY94" i="1" s="1"/>
  <c r="J32" i="4"/>
  <c r="AG98" i="1"/>
  <c r="AN98" i="1"/>
  <c r="AW95" i="1"/>
  <c r="BB94" i="1"/>
  <c r="W31" i="1" s="1"/>
  <c r="J41" i="4" l="1"/>
  <c r="J98" i="3"/>
  <c r="J41" i="3"/>
  <c r="AT94" i="1"/>
  <c r="W29" i="1"/>
  <c r="AX94" i="1"/>
  <c r="W32" i="1"/>
  <c r="AV95" i="1"/>
  <c r="AT95" i="1" s="1"/>
  <c r="J30" i="2"/>
  <c r="AG96" i="1" s="1"/>
  <c r="AN96" i="1" s="1"/>
  <c r="J30" i="5"/>
  <c r="AG99" i="1"/>
  <c r="AN99" i="1"/>
  <c r="J39" i="5" l="1"/>
  <c r="J39" i="2"/>
  <c r="AG95" i="1"/>
  <c r="AG94" i="1" s="1"/>
  <c r="AK26" i="1" s="1"/>
  <c r="AK35" i="1" s="1"/>
  <c r="AN94" i="1" l="1"/>
  <c r="AN95" i="1"/>
</calcChain>
</file>

<file path=xl/sharedStrings.xml><?xml version="1.0" encoding="utf-8"?>
<sst xmlns="http://schemas.openxmlformats.org/spreadsheetml/2006/main" count="12935" uniqueCount="1650">
  <si>
    <t>Export Komplet</t>
  </si>
  <si>
    <t/>
  </si>
  <si>
    <t>2.0</t>
  </si>
  <si>
    <t>ZAMOK</t>
  </si>
  <si>
    <t>False</t>
  </si>
  <si>
    <t>{740e40a4-e193-4503-80a7-8ccdcb92255a}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</si>
  <si>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</si>
  <si>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</si>
  <si>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</si>
  <si>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</si>
  <si>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</si>
  <si>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</si>
  <si>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</si>
  <si>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</si>
  <si>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SK24036-I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</si>
  <si>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</si>
  <si>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</si>
  <si>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Výměna a zateplení obvodového pláště společenského centra Rychnov nad Kněžnou - I.etapa</t>
  </si>
  <si>
    <t>KSO:</t>
  </si>
  <si>
    <t>CC-CZ:</t>
  </si>
  <si>
    <t>Místo:</t>
  </si>
  <si>
    <t xml:space="preserve"> </t>
  </si>
  <si>
    <t>Datum:</t>
  </si>
  <si>
    <t>4. 9. 2024</t>
  </si>
  <si>
    <t>Zadavatel:</t>
  </si>
  <si>
    <t>IČ:</t>
  </si>
  <si>
    <t xml:space="preserve">Město Rychnov nad Kněžnou </t>
  </si>
  <si>
    <t>DIČ:</t>
  </si>
  <si>
    <t>Uchazeč:</t>
  </si>
  <si>
    <t>Vyplň údaj</t>
  </si>
  <si>
    <t>Projektant:</t>
  </si>
  <si>
    <t xml:space="preserve">ATELIER H1 &amp; ATELIER HÁJEK s.r.o. </t>
  </si>
  <si>
    <t>True</t>
  </si>
  <si>
    <t>Zpracovatel:</t>
  </si>
  <si>
    <t>Martin Škrabal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</si>
  <si>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</si>
  <si>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</si>
  <si>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</si>
  <si>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</si>
  <si>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</si>
  <si>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</si>
  <si>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</si>
  <si>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</si>
  <si>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</si>
  <si>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</si>
  <si>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</si>
  <si>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</si>
  <si>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</si>
  <si>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</si>
  <si>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</si>
  <si>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</si>
  <si>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</si>
  <si>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</si>
  <si>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</si>
  <si>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</si>
  <si>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</si>
  <si>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</si>
  <si>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</si>
  <si>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</si>
  <si>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</si>
  <si>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</si>
  <si>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</si>
  <si>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</si>
  <si>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</si>
  <si>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</si>
  <si>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</si>
  <si>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</si>
  <si>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</si>
  <si>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</si>
  <si>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</si>
  <si>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</si>
  <si>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</si>
  <si>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</si>
  <si>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</si>
  <si>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</si>
  <si>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</si>
  <si>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</si>
  <si>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</si>
  <si>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</si>
  <si>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</si>
  <si>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ST</t>
  </si>
  <si>
    <t>Stavební úpravy</t>
  </si>
  <si>
    <t>STA</t>
  </si>
  <si>
    <t>1</t>
  </si>
  <si>
    <t>{547f82f4-0a42-4fcd-bd7f-7b22dcee98ae}</t>
  </si>
  <si>
    <t>2</t>
  </si>
  <si>
    <t>/</t>
  </si>
  <si>
    <t>Soupis</t>
  </si>
  <si>
    <t>###NOINSERT###</t>
  </si>
  <si>
    <t>ZTI</t>
  </si>
  <si>
    <t>Zdravotně technické instalace</t>
  </si>
  <si>
    <t>{a98e20be-46b2-4431-ac17-59594c7ea7d3}</t>
  </si>
  <si>
    <t>EL</t>
  </si>
  <si>
    <t>Elektroinstalace</t>
  </si>
  <si>
    <t>{66d18f8e-77a9-4e42-9d6d-3a7ac5fc9044}</t>
  </si>
  <si>
    <t>VRN</t>
  </si>
  <si>
    <t>Vedlejší rozpočtové náklady</t>
  </si>
  <si>
    <t>{705ee1af-3724-4096-9d02-a5ff80dac6ac}</t>
  </si>
  <si>
    <t>HIS</t>
  </si>
  <si>
    <t>181,53</t>
  </si>
  <si>
    <t>jámy</t>
  </si>
  <si>
    <t>250,586</t>
  </si>
  <si>
    <t>KRYCÍ LIST SOUPISU PRACÍ</t>
  </si>
  <si>
    <t>leseni</t>
  </si>
  <si>
    <t>1986,6</t>
  </si>
  <si>
    <t>obklad</t>
  </si>
  <si>
    <t>62,163</t>
  </si>
  <si>
    <t>obkladP1</t>
  </si>
  <si>
    <t>48,25</t>
  </si>
  <si>
    <t>obkladP2</t>
  </si>
  <si>
    <t>13,913</t>
  </si>
  <si>
    <t>Objekt:</t>
  </si>
  <si>
    <t>ocel1</t>
  </si>
  <si>
    <t>1,318</t>
  </si>
  <si>
    <t>ST - Stavební úpravy</t>
  </si>
  <si>
    <t>okna</t>
  </si>
  <si>
    <t>140,26</t>
  </si>
  <si>
    <t>přebytek</t>
  </si>
  <si>
    <t>94,501</t>
  </si>
  <si>
    <t>SDK1</t>
  </si>
  <si>
    <t>1,35</t>
  </si>
  <si>
    <t>SDK2</t>
  </si>
  <si>
    <t>3,78</t>
  </si>
  <si>
    <t>SDK3</t>
  </si>
  <si>
    <t>65,975</t>
  </si>
  <si>
    <t>SDK4</t>
  </si>
  <si>
    <t>253,37</t>
  </si>
  <si>
    <t>stenyN</t>
  </si>
  <si>
    <t>zásyp</t>
  </si>
  <si>
    <t>156,085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</si>
  <si>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</si>
  <si>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</si>
  <si>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</si>
  <si>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</si>
  <si>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</si>
  <si>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</si>
  <si>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</si>
  <si>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</si>
  <si>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</si>
  <si>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</si>
  <si>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</si>
  <si>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</si>
  <si>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</si>
  <si>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</si>
  <si>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</si>
  <si>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</si>
  <si>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</si>
  <si>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</si>
  <si>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</si>
  <si>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751 - Vzduchotechnika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</si>
  <si>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</si>
  <si>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</si>
  <si>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</si>
  <si>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</si>
  <si>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</si>
  <si>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</si>
  <si>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781 - Dokončovací práce - obklady</t>
  </si>
  <si>
    <t xml:space="preserve">    782 - Dokončovací práce - obklady z kamene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</si>
  <si>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</si>
  <si>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</si>
  <si>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</si>
  <si>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</si>
  <si>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</si>
  <si>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</si>
  <si>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</si>
  <si>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</si>
  <si>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</si>
  <si>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</si>
  <si>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</si>
  <si>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</si>
  <si>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</si>
  <si>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</si>
  <si>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</si>
  <si>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</si>
  <si>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</si>
  <si>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</si>
  <si>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</si>
  <si>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113106142</t>
  </si>
  <si>
    <t>Rozebrání dlažeb z betonových nebo kamenných dlaždic komunikací pro pěší strojně pl přes 50 m2</t>
  </si>
  <si>
    <t>m2</t>
  </si>
  <si>
    <t>CS ÚRS 2024 02</t>
  </si>
  <si>
    <t>4</t>
  </si>
  <si>
    <t>-1718311404</t>
  </si>
  <si>
    <t>VV</t>
  </si>
  <si>
    <t>1PP</t>
  </si>
  <si>
    <t>"okapový chodník" (63,1+53,6)*0,3</t>
  </si>
  <si>
    <t>"dlažba vstup A" 35</t>
  </si>
  <si>
    <t>Mezisoučet</t>
  </si>
  <si>
    <t>3</t>
  </si>
  <si>
    <t>Součet</t>
  </si>
  <si>
    <t>113106134</t>
  </si>
  <si>
    <t>Rozebrání dlažeb ze zámkových dlaždic komunikací pro pěší strojně pl do 50 m2</t>
  </si>
  <si>
    <t>-184619842</t>
  </si>
  <si>
    <t>"vstup ZUŠ" 19+6,35</t>
  </si>
  <si>
    <t>113107152</t>
  </si>
  <si>
    <t>Odstranění podkladu z kameniva těženého tl přes 100 do 200 mm strojně pl přes 50 do 200 m2</t>
  </si>
  <si>
    <t>889397126</t>
  </si>
  <si>
    <t>113107322</t>
  </si>
  <si>
    <t>Odstranění podkladu z kameniva drceného tl přes 100 do 200 mm strojně pl do 50 m2</t>
  </si>
  <si>
    <t>1965077191</t>
  </si>
  <si>
    <t>5</t>
  </si>
  <si>
    <t>131151104</t>
  </si>
  <si>
    <t>Hloubení jam nezapažených v hornině třídy těžitelnosti I skupiny 1 a 2 objem do 500 m3 strojně</t>
  </si>
  <si>
    <t>m3</t>
  </si>
  <si>
    <t>1704433656</t>
  </si>
  <si>
    <t>"sokl"</t>
  </si>
  <si>
    <t>56,9*1,15</t>
  </si>
  <si>
    <t>4,45*0,95</t>
  </si>
  <si>
    <t>42,9*1,7</t>
  </si>
  <si>
    <t>21,8*1,3</t>
  </si>
  <si>
    <t>"schody"</t>
  </si>
  <si>
    <t>14,35*2,7</t>
  </si>
  <si>
    <t>6,6*2,25</t>
  </si>
  <si>
    <t>"pasy OZ"</t>
  </si>
  <si>
    <t>1,7*5,6+2,25*7,35</t>
  </si>
  <si>
    <t>6</t>
  </si>
  <si>
    <t>162351103</t>
  </si>
  <si>
    <t>Vodorovné přemístění přes 50 do 500 m výkopku/sypaniny z horniny třídy těžitelnosti I skupiny 1 až 3</t>
  </si>
  <si>
    <t>-1198206908</t>
  </si>
  <si>
    <t>7</t>
  </si>
  <si>
    <t>162751117</t>
  </si>
  <si>
    <t>Vodorovné přemístění přes 9 000 do 10000 m výkopku/sypaniny z horniny třídy těžitelnosti I skupiny 1 až 3</t>
  </si>
  <si>
    <t>-1694659477</t>
  </si>
  <si>
    <t>jámy-zásyp</t>
  </si>
  <si>
    <t>8</t>
  </si>
  <si>
    <t>167151111</t>
  </si>
  <si>
    <t>Nakládání výkopku z hornin třídy těžitelnosti I skupiny 1 až 3 přes 100 m3</t>
  </si>
  <si>
    <t>1239135973</t>
  </si>
  <si>
    <t>9</t>
  </si>
  <si>
    <t>171201231</t>
  </si>
  <si>
    <t>Poplatek za uložení zeminy a kamení na recyklační skládce (skládkovné) kód odpadu 17 05 04</t>
  </si>
  <si>
    <t>t</t>
  </si>
  <si>
    <t>-2099686496</t>
  </si>
  <si>
    <t>přebytek*1,85</t>
  </si>
  <si>
    <t>10</t>
  </si>
  <si>
    <t>171251201</t>
  </si>
  <si>
    <t>Uložení sypaniny na skládky nebo meziskládky</t>
  </si>
  <si>
    <t>1796509716</t>
  </si>
  <si>
    <t>zásyp+přebytek</t>
  </si>
  <si>
    <t>11</t>
  </si>
  <si>
    <t>174151101</t>
  </si>
  <si>
    <t>Zásyp jam, šachet rýh nebo kolem objektů sypaninou se zhutněním</t>
  </si>
  <si>
    <t>143586345</t>
  </si>
  <si>
    <t>56,9*0,75</t>
  </si>
  <si>
    <t>4,45*0,8</t>
  </si>
  <si>
    <t>42,9*1,15</t>
  </si>
  <si>
    <t>21,8*0,8</t>
  </si>
  <si>
    <t>(0,7+1+0,3+0,65)*2,7</t>
  </si>
  <si>
    <t>(0,7+0,7)*5,6+(1+0,8)*7,35</t>
  </si>
  <si>
    <t>12</t>
  </si>
  <si>
    <t>181351103</t>
  </si>
  <si>
    <t>Rozprostření ornice tl vrstvy do 200 mm pl přes 100 do 500 m2 v rovině nebo ve svahu do 1:5 strojně</t>
  </si>
  <si>
    <t>-1708487518</t>
  </si>
  <si>
    <t>56,9*0,9</t>
  </si>
  <si>
    <t>42,9*0,4</t>
  </si>
  <si>
    <t>13</t>
  </si>
  <si>
    <t>M</t>
  </si>
  <si>
    <t>10364101</t>
  </si>
  <si>
    <t>zemina pro terénní úpravy - ornice</t>
  </si>
  <si>
    <t>-2042335096</t>
  </si>
  <si>
    <t>56,9*0,9*0,3*1,8</t>
  </si>
  <si>
    <t>42,9*0,4*0,3*1,8</t>
  </si>
  <si>
    <t>14</t>
  </si>
  <si>
    <t>181411131</t>
  </si>
  <si>
    <t>Založení parkového trávníku výsevem pl do 1000 m2 v rovině a ve svahu do 1:5</t>
  </si>
  <si>
    <t>-1148224805</t>
  </si>
  <si>
    <t>68,37</t>
  </si>
  <si>
    <t>00572410</t>
  </si>
  <si>
    <t>osivo směs travní parková</t>
  </si>
  <si>
    <t>kg</t>
  </si>
  <si>
    <t>235167633</t>
  </si>
  <si>
    <t>68,37*0,02 'Přepočtené koeficientem množství</t>
  </si>
  <si>
    <t>16</t>
  </si>
  <si>
    <t>181951111</t>
  </si>
  <si>
    <t>Úprava pláně v hornině třídy těžitelnosti I skupiny 1 až 3 bez zhutnění strojně</t>
  </si>
  <si>
    <t>395514243</t>
  </si>
  <si>
    <t>17</t>
  </si>
  <si>
    <t>181951112</t>
  </si>
  <si>
    <t>Úprava pláně v hornině třídy těžitelnosti I skupiny 1 až 3 se zhutněním strojně</t>
  </si>
  <si>
    <t>115774492</t>
  </si>
  <si>
    <t>"okapový chodník dlažba"53*0,5</t>
  </si>
  <si>
    <t>"okapový chodník" 55,5</t>
  </si>
  <si>
    <t>"okapový chodník obruba" (53,5+63,2)*0,2</t>
  </si>
  <si>
    <t>Zakládání</t>
  </si>
  <si>
    <t>18</t>
  </si>
  <si>
    <t>271532212</t>
  </si>
  <si>
    <t>Podsyp pod základové konstrukce se zhutněním z hrubého kameniva frakce 16 až 32 mm</t>
  </si>
  <si>
    <t>684255199</t>
  </si>
  <si>
    <t>"schodiště" 2,25*5*0,1</t>
  </si>
  <si>
    <t>19</t>
  </si>
  <si>
    <t>274321411</t>
  </si>
  <si>
    <t>Základové pasy ze ŽB bez zvýšených nároků na prostředí tř. C 20/25</t>
  </si>
  <si>
    <t>892052226</t>
  </si>
  <si>
    <t>"schodiště  a OZ"</t>
  </si>
  <si>
    <t>"-3,440 - -4,340"  2,875*0,9+0,59*0,4*0,9</t>
  </si>
  <si>
    <t>"kaskády" 4,95*0,4</t>
  </si>
  <si>
    <t>"-3,100 - -4,100" 1,89*0,4*1</t>
  </si>
  <si>
    <t>"-1,315 - -2,020" 1,235*0,705</t>
  </si>
  <si>
    <t>20</t>
  </si>
  <si>
    <t>274351121</t>
  </si>
  <si>
    <t>Zřízení bednění základových pasů rovného</t>
  </si>
  <si>
    <t>-1165784252</t>
  </si>
  <si>
    <t>"-3,440 - -4,340"  (7,6+3,8+2,65)*0,9</t>
  </si>
  <si>
    <t>"kaskády" 4,95*2</t>
  </si>
  <si>
    <t>"-3,100 - -4,100" 4,15*1</t>
  </si>
  <si>
    <t>"-1,315 - -2,020" 6,6*0,705</t>
  </si>
  <si>
    <t>274351122</t>
  </si>
  <si>
    <t>Odstranění bednění základových pasů rovného</t>
  </si>
  <si>
    <t>612680513</t>
  </si>
  <si>
    <t>22</t>
  </si>
  <si>
    <t>274361821</t>
  </si>
  <si>
    <t>Výztuž základových pasů betonářskou ocelí 10 505 (R)</t>
  </si>
  <si>
    <t>892084821</t>
  </si>
  <si>
    <t>6,407*100/1000</t>
  </si>
  <si>
    <t>Svislé a kompletní konstrukce</t>
  </si>
  <si>
    <t>23</t>
  </si>
  <si>
    <t>327323129</t>
  </si>
  <si>
    <t>Opěrné zdi a valy ze ŽB tř. C 20/25</t>
  </si>
  <si>
    <t>316631295</t>
  </si>
  <si>
    <t>15*0,2</t>
  </si>
  <si>
    <t>3,15*2,67*0,2</t>
  </si>
  <si>
    <t>2,7*2,4*0,2</t>
  </si>
  <si>
    <t>24</t>
  </si>
  <si>
    <t>327351211</t>
  </si>
  <si>
    <t>Bednění opěrných zdí a valů svislých i skloněných zřízení</t>
  </si>
  <si>
    <t>544375382</t>
  </si>
  <si>
    <t>15*2+0,6*0,2</t>
  </si>
  <si>
    <t>3,15*2,67*2</t>
  </si>
  <si>
    <t>2,7*2,4*2+2,4*0,2</t>
  </si>
  <si>
    <t>25</t>
  </si>
  <si>
    <t>327351221</t>
  </si>
  <si>
    <t>Bednění opěrných zdí a valů svislých i skloněných odstranění</t>
  </si>
  <si>
    <t>1366863023</t>
  </si>
  <si>
    <t>26</t>
  </si>
  <si>
    <t>327361006</t>
  </si>
  <si>
    <t>Výztuž opěrných zdí a valů D 12 mm z betonářské oceli 10 505</t>
  </si>
  <si>
    <t>719838795</t>
  </si>
  <si>
    <t>5,978*150/1000</t>
  </si>
  <si>
    <t>Vodorovné konstrukce</t>
  </si>
  <si>
    <t>27</t>
  </si>
  <si>
    <t>430321515</t>
  </si>
  <si>
    <t>Schodišťová konstrukce a rampa ze ŽB tř. C 20/25</t>
  </si>
  <si>
    <t>-1621009875</t>
  </si>
  <si>
    <t>"venkovní schodiště" 1,3*2,25</t>
  </si>
  <si>
    <t>28</t>
  </si>
  <si>
    <t>430361821</t>
  </si>
  <si>
    <t>Výztuž schodišťové konstrukce a rampy betonářskou ocelí 10 505</t>
  </si>
  <si>
    <t>-1646808461</t>
  </si>
  <si>
    <t>2,925*100/1000</t>
  </si>
  <si>
    <t>29</t>
  </si>
  <si>
    <t>434351141</t>
  </si>
  <si>
    <t>Zřízení bednění stupňů přímočarých schodišť</t>
  </si>
  <si>
    <t>313323935</t>
  </si>
  <si>
    <t>2,25*17*0,145</t>
  </si>
  <si>
    <t>30</t>
  </si>
  <si>
    <t>434351142</t>
  </si>
  <si>
    <t>Odstranění bednění stupňů přímočarých schodišť</t>
  </si>
  <si>
    <t>-386227820</t>
  </si>
  <si>
    <t>Komunikace pozemní</t>
  </si>
  <si>
    <t>31</t>
  </si>
  <si>
    <t>596211111</t>
  </si>
  <si>
    <t>Kladení zámkové dlažby komunikací pro pěší ručně tl 60 mm skupiny A pl přes 50 do 100 m2</t>
  </si>
  <si>
    <t>-697757281</t>
  </si>
  <si>
    <t>32</t>
  </si>
  <si>
    <t>59245015</t>
  </si>
  <si>
    <t>dlažba zámková betonová tvaru I 200x165mm tl 60mm přírodní</t>
  </si>
  <si>
    <t>751041024</t>
  </si>
  <si>
    <t>"vstup ZUŠ" (19+6,35)*0,2</t>
  </si>
  <si>
    <t>5,07*1,03 'Přepočtené koeficientem množství</t>
  </si>
  <si>
    <t>33</t>
  </si>
  <si>
    <t>59245015x</t>
  </si>
  <si>
    <t>dlažba zámková tvaru I 200x165x60mm přírodní - stávající</t>
  </si>
  <si>
    <t>-1406529086</t>
  </si>
  <si>
    <t>"vstup ZUŠ" (19+6,35)*0,8</t>
  </si>
  <si>
    <t>20,28*1,03 'Přepočtené koeficientem množství</t>
  </si>
  <si>
    <t>Úpravy povrchů, podlahy a osazování výplní</t>
  </si>
  <si>
    <t>34</t>
  </si>
  <si>
    <t>612131121</t>
  </si>
  <si>
    <t>Penetrační disperzní nátěr vnitřních stěn nanášený ručně</t>
  </si>
  <si>
    <t>1252446080</t>
  </si>
  <si>
    <t xml:space="preserve">"po montáži oken" </t>
  </si>
  <si>
    <t>(196,65*2+308)*0,2</t>
  </si>
  <si>
    <t>"nové stěny"</t>
  </si>
  <si>
    <t>35</t>
  </si>
  <si>
    <t>612142001</t>
  </si>
  <si>
    <t>Pletivo sklovláknité vnitřních stěn vtlačené do tmelu</t>
  </si>
  <si>
    <t>-1366082930</t>
  </si>
  <si>
    <t>36</t>
  </si>
  <si>
    <t>612311131</t>
  </si>
  <si>
    <t>Vápenný štuk vnitřních stěn tloušťky do 3 mm</t>
  </si>
  <si>
    <t>1312275384</t>
  </si>
  <si>
    <t>37</t>
  </si>
  <si>
    <t>612325413</t>
  </si>
  <si>
    <t>Oprava vnitřní vápenocementové hladké omítky tl do 20 mm stěn v rozsahu plochy přes 30 do 50 %</t>
  </si>
  <si>
    <t>770263692</t>
  </si>
  <si>
    <t>38</t>
  </si>
  <si>
    <t>621131121</t>
  </si>
  <si>
    <t>Penetrační nátěr vnějších podhledů nanášený ručně</t>
  </si>
  <si>
    <t>-1210292758</t>
  </si>
  <si>
    <t>"SH1" 52,2+9,1*2+14,5</t>
  </si>
  <si>
    <t>"SH2" 69,4</t>
  </si>
  <si>
    <t>39</t>
  </si>
  <si>
    <t>621151031</t>
  </si>
  <si>
    <t>Penetrační silikonový nátěr vnějších pastovitých tenkovrstvých omítek podhledů</t>
  </si>
  <si>
    <t>-317623660</t>
  </si>
  <si>
    <t>40</t>
  </si>
  <si>
    <t>621221041</t>
  </si>
  <si>
    <t>Montáž kontaktního zateplení vnějších podhledů lepením a mechanickým kotvením TI z minerální vlny s podélnou orientací do betonu a zdiva tl přes 160 do 200 mm</t>
  </si>
  <si>
    <t>874419432</t>
  </si>
  <si>
    <t>41</t>
  </si>
  <si>
    <t>63142031</t>
  </si>
  <si>
    <t>deska tepelně izolační minerální kontaktních fasád podélné vlákno λ=0,035-0,036 tl 200mm</t>
  </si>
  <si>
    <t>-35819237</t>
  </si>
  <si>
    <t>69,4*1,05 'Přepočtené koeficientem množství</t>
  </si>
  <si>
    <t>42</t>
  </si>
  <si>
    <t>621221061</t>
  </si>
  <si>
    <t>Montáž kontaktního zateplení vnějších podhledů lepením a mechanickým kotvením TI z minerální vlny s podélnou orientací do betonu a zdiva tl přes 240 mm</t>
  </si>
  <si>
    <t>1388955664</t>
  </si>
  <si>
    <t>43</t>
  </si>
  <si>
    <t>63152263</t>
  </si>
  <si>
    <t>deska tepelně izolační minerální kontaktních fasád podélné vlákno λ=0,034 tl 100mm</t>
  </si>
  <si>
    <t>1760387602</t>
  </si>
  <si>
    <t>84,9*1,05 'Přepočtené koeficientem množství</t>
  </si>
  <si>
    <t>44</t>
  </si>
  <si>
    <t>63152266</t>
  </si>
  <si>
    <t>deska tepelně izolační minerální kontaktních fasád podélné vlákno λ=0,034 tl 160mm</t>
  </si>
  <si>
    <t>708286168</t>
  </si>
  <si>
    <t>45</t>
  </si>
  <si>
    <t>621531002</t>
  </si>
  <si>
    <t>Tenkovrstvá silikonová omítka zrnitost 1,0 mm vnějších podhledů</t>
  </si>
  <si>
    <t>-1129199419</t>
  </si>
  <si>
    <t>46</t>
  </si>
  <si>
    <t>622131121</t>
  </si>
  <si>
    <t>Penetrační nátěr vnějších stěn nanášený ručně</t>
  </si>
  <si>
    <t>-891133489</t>
  </si>
  <si>
    <t>"S5" 10,75</t>
  </si>
  <si>
    <t>47</t>
  </si>
  <si>
    <t>622143004</t>
  </si>
  <si>
    <t>Montáž omítkových samolepících začišťovacích profilů pro spojení s okenním rámem</t>
  </si>
  <si>
    <t>m</t>
  </si>
  <si>
    <t>492831531</t>
  </si>
  <si>
    <t>(196,65*2+308)</t>
  </si>
  <si>
    <t>(1,1*2+1,3)</t>
  </si>
  <si>
    <t>48</t>
  </si>
  <si>
    <t>59051476</t>
  </si>
  <si>
    <t>profil napojovací okenní PVC s výztužnou tkaninou 9mm</t>
  </si>
  <si>
    <t>690405630</t>
  </si>
  <si>
    <t>704,8*1,05 'Přepočtené koeficientem množství</t>
  </si>
  <si>
    <t>49</t>
  </si>
  <si>
    <t>622221021</t>
  </si>
  <si>
    <t>Montáž kontaktního zateplení vnějších stěn lepením a mechanickým kotvením TI z minerální vlny s podélnou orientací do zdiva a betonu tl přes 80 do 120 mm</t>
  </si>
  <si>
    <t>2104790529</t>
  </si>
  <si>
    <t>50</t>
  </si>
  <si>
    <t>63152262</t>
  </si>
  <si>
    <t>deska tepelně izolační minerální kontaktních fasád podélné vlákno λ=0,034 tl 80mm</t>
  </si>
  <si>
    <t>643874719</t>
  </si>
  <si>
    <t>10,75*1,05 'Přepočtené koeficientem množství</t>
  </si>
  <si>
    <t>51</t>
  </si>
  <si>
    <t>622273281x</t>
  </si>
  <si>
    <t>Montáž odvětrávané fasády stěn na hliníkový rošt izolace tl. 240 mm - neviditelný spoj - specifikace viz TZ</t>
  </si>
  <si>
    <t>931813842</t>
  </si>
  <si>
    <t>"S3" 138,63</t>
  </si>
  <si>
    <t>52</t>
  </si>
  <si>
    <t>S3</t>
  </si>
  <si>
    <t>Keramické obkladové desky s profilací tl 30mm dle specifiakce</t>
  </si>
  <si>
    <t>-599733803</t>
  </si>
  <si>
    <t>138,63*1,1 'Přepočtené koeficientem množství</t>
  </si>
  <si>
    <t>53</t>
  </si>
  <si>
    <t>28329038</t>
  </si>
  <si>
    <t>fólie PES difuzně propustná fasádní (spára max 20 mm, max. 20% plochy), 210 g/m2</t>
  </si>
  <si>
    <t>1026239317</t>
  </si>
  <si>
    <t>138,63*1,25 'Přepočtené koeficientem množství</t>
  </si>
  <si>
    <t>54</t>
  </si>
  <si>
    <t>622273282x</t>
  </si>
  <si>
    <t>Montáž odvětrávané fasády stěn na hliníkový rošt izolace tl. 260 mm  - neviditelný spoj - specifikace viz TZ</t>
  </si>
  <si>
    <t>-842837731</t>
  </si>
  <si>
    <t>"S2" 589,9</t>
  </si>
  <si>
    <t>Součetš</t>
  </si>
  <si>
    <t>55</t>
  </si>
  <si>
    <t>S2</t>
  </si>
  <si>
    <t>Sklobetonové desky tl 13mm dle specifikace</t>
  </si>
  <si>
    <t>-811222442</t>
  </si>
  <si>
    <t>589,9*1,1 'Přepočtené koeficientem množství</t>
  </si>
  <si>
    <t>56</t>
  </si>
  <si>
    <t>1439340231</t>
  </si>
  <si>
    <t>589,9*1,25 'Přepočtené koeficientem množství</t>
  </si>
  <si>
    <t>57</t>
  </si>
  <si>
    <t>622273184x</t>
  </si>
  <si>
    <t>Montáž odvětrávané fasády stěn na hliníkový rošt izolace tl. 340 mm  - neviditelný spoj - specifikace viz TZ</t>
  </si>
  <si>
    <t>-821367545</t>
  </si>
  <si>
    <t>"S1" 479,3</t>
  </si>
  <si>
    <t>58</t>
  </si>
  <si>
    <t>s1</t>
  </si>
  <si>
    <t>Kalené sklo dle specifikace</t>
  </si>
  <si>
    <t>1534536580</t>
  </si>
  <si>
    <t>479,3*1,1 'Přepočtené koeficientem množství</t>
  </si>
  <si>
    <t>59</t>
  </si>
  <si>
    <t>-721536858</t>
  </si>
  <si>
    <t>479,3*1,25 'Přepočtené koeficientem množství</t>
  </si>
  <si>
    <t>60</t>
  </si>
  <si>
    <t>622273291x</t>
  </si>
  <si>
    <t>Montáž odvětrávané fasády ostění nebo nadpraží na hliníkový obousměrný rošt - neviditelný spoj - specifikace viz TZ</t>
  </si>
  <si>
    <t>1699464690</t>
  </si>
  <si>
    <t>"S1" 115,2*2+219,9</t>
  </si>
  <si>
    <t>"S2" 65,15*2+21,85</t>
  </si>
  <si>
    <t>"S3" 15,2*2+34,1</t>
  </si>
  <si>
    <t>61</t>
  </si>
  <si>
    <t>S1</t>
  </si>
  <si>
    <t>774337674</t>
  </si>
  <si>
    <t>"S1" (115,2*2+219,9)*0,4</t>
  </si>
  <si>
    <t>180,12*1,1 'Přepočtené koeficientem množství</t>
  </si>
  <si>
    <t>62</t>
  </si>
  <si>
    <t>1751835539</t>
  </si>
  <si>
    <t>"S2" (65,15*2+21,85)*0,325</t>
  </si>
  <si>
    <t>49,449*1,1 'Přepočtené koeficientem množství</t>
  </si>
  <si>
    <t>63</t>
  </si>
  <si>
    <t>1853217091</t>
  </si>
  <si>
    <t>"S3" (15,2*2+34,1)*0,32</t>
  </si>
  <si>
    <t>64</t>
  </si>
  <si>
    <t>636311131</t>
  </si>
  <si>
    <t>Kladení dlažby z betonových dlaždic 60x60 cm na sucho na terče z umělé hmoty do výšky do 25 mm</t>
  </si>
  <si>
    <t>-948906849</t>
  </si>
  <si>
    <t>"schodiště" 12,35</t>
  </si>
  <si>
    <t>65</t>
  </si>
  <si>
    <t>P3</t>
  </si>
  <si>
    <t>Keramická dlažba P3 dle specifikace</t>
  </si>
  <si>
    <t>891296250</t>
  </si>
  <si>
    <t>12,35*1,02 'Přepočtené koeficientem množství</t>
  </si>
  <si>
    <t>66</t>
  </si>
  <si>
    <t>637111114</t>
  </si>
  <si>
    <t>Okapový chodník ze štěrkopísku tl 250 mm s udusáním</t>
  </si>
  <si>
    <t>-3580322</t>
  </si>
  <si>
    <t>53*0,5</t>
  </si>
  <si>
    <t>67</t>
  </si>
  <si>
    <t>637121115</t>
  </si>
  <si>
    <t>Okapový chodník z kačírku tl 300 mm s udusáním</t>
  </si>
  <si>
    <t>22167788</t>
  </si>
  <si>
    <t>55,5*0,8 'Přepočtené koeficientem množství</t>
  </si>
  <si>
    <t>68</t>
  </si>
  <si>
    <t>637211122</t>
  </si>
  <si>
    <t>Okapový chodník z betonových dlaždic tl 60 mm kladených do písku se zalitím spár MC</t>
  </si>
  <si>
    <t>190157244</t>
  </si>
  <si>
    <t>69</t>
  </si>
  <si>
    <t>637311131</t>
  </si>
  <si>
    <t>Okapový chodník z betonových záhonových obrubníků lože beton</t>
  </si>
  <si>
    <t>-613106248</t>
  </si>
  <si>
    <t>53,5+63,2</t>
  </si>
  <si>
    <t>Ostatní konstrukce a práce, bourání</t>
  </si>
  <si>
    <t>70</t>
  </si>
  <si>
    <t>919726122</t>
  </si>
  <si>
    <t>Geotextilie pro ochranu, separaci a filtraci netkaná měrná hm přes 200 do 300 g/m2</t>
  </si>
  <si>
    <t>1983070952</t>
  </si>
  <si>
    <t>71</t>
  </si>
  <si>
    <t>935113111</t>
  </si>
  <si>
    <t>Osazení odvodňovacího polymerbetonového žlabu s krycím roštem šířky do 200 mm</t>
  </si>
  <si>
    <t>1009973192</t>
  </si>
  <si>
    <t>72</t>
  </si>
  <si>
    <t>59227109</t>
  </si>
  <si>
    <t>žlab odvodňovací z polymerbetonu bez spádu s předtvarováním pro svislý odtok pozinkovaná hrana š 200mm</t>
  </si>
  <si>
    <t>-228996838</t>
  </si>
  <si>
    <t>73</t>
  </si>
  <si>
    <t>941211112</t>
  </si>
  <si>
    <t>Montáž lešení řadového rámového lehkého zatížení do 200 kg/m2 š od 0,6 do 0,9 m v přes 10 do 25 m</t>
  </si>
  <si>
    <t>181211582</t>
  </si>
  <si>
    <t>74</t>
  </si>
  <si>
    <t>941211213</t>
  </si>
  <si>
    <t>Příplatek k lešení řadovému rámovému lehkému do 200 kg/m2 š od0,6 do 0,9 m v přes 25 do 40 m za každý den použití</t>
  </si>
  <si>
    <t>-414296139</t>
  </si>
  <si>
    <t>1986,6*150 'Přepočtené koeficientem množství</t>
  </si>
  <si>
    <t>75</t>
  </si>
  <si>
    <t>941211812</t>
  </si>
  <si>
    <t>Demontáž lešení řadového rámového lehkého zatížení do 200 kg/m2 š od 0,6 do 0,9 m v přes 10 do 25 m</t>
  </si>
  <si>
    <t>950716327</t>
  </si>
  <si>
    <t>76</t>
  </si>
  <si>
    <t>944511111</t>
  </si>
  <si>
    <t>Montáž ochranné sítě z textilie z umělých vláken</t>
  </si>
  <si>
    <t>-1946557916</t>
  </si>
  <si>
    <t>77</t>
  </si>
  <si>
    <t>944511211</t>
  </si>
  <si>
    <t>Příplatek k ochranné síti za každý den použití</t>
  </si>
  <si>
    <t>156370962</t>
  </si>
  <si>
    <t>78</t>
  </si>
  <si>
    <t>944511811</t>
  </si>
  <si>
    <t>Demontáž ochranné sítě z textilie z umělých vláken</t>
  </si>
  <si>
    <t>-1557274938</t>
  </si>
  <si>
    <t>79</t>
  </si>
  <si>
    <t>949101112</t>
  </si>
  <si>
    <t>Lešení pomocné pro objekty pozemních staveb s lešeňovou podlahou v přes 1,9 do 3,5 m zatížení do 150 kg/m2</t>
  </si>
  <si>
    <t>-1542034806</t>
  </si>
  <si>
    <t>80</t>
  </si>
  <si>
    <t>953946112</t>
  </si>
  <si>
    <t>Montáž atypických ocelových kcí hmotnosti přes 1 do 2,5 t z profilů hmotnosti do 13 kg/m</t>
  </si>
  <si>
    <t>-2000074409</t>
  </si>
  <si>
    <t>"zesílení profilů"</t>
  </si>
  <si>
    <t>3,95*11*(0,046+0,072)*2*46*1,2/1000</t>
  </si>
  <si>
    <t>2,75*21*(0,046+0,072)*2*46*1,2/1000</t>
  </si>
  <si>
    <t>81</t>
  </si>
  <si>
    <t>OCEL1</t>
  </si>
  <si>
    <t>Posílení stávajících svislých nosných prvků včetně povrchové úpravy</t>
  </si>
  <si>
    <t>-379725138</t>
  </si>
  <si>
    <t>82</t>
  </si>
  <si>
    <t>-223851816</t>
  </si>
  <si>
    <t>"P6" (7,16+6,135*6+5,875*2+8,575)*(0,13)*4,8*1,2/1000</t>
  </si>
  <si>
    <t>"L 120x80x6"(7,16+6,135*6+5,875*2+8,575)*2*12,16*1,2/1000</t>
  </si>
  <si>
    <t>83</t>
  </si>
  <si>
    <t>OCEL2</t>
  </si>
  <si>
    <t>Ocelová konstrukce nadpraží  včetně povrchové úpravy</t>
  </si>
  <si>
    <t>-464849121</t>
  </si>
  <si>
    <t>84</t>
  </si>
  <si>
    <t>961055111</t>
  </si>
  <si>
    <t>Bourání základů ze ŽB</t>
  </si>
  <si>
    <t>267096090</t>
  </si>
  <si>
    <t>6,82*0,45*1</t>
  </si>
  <si>
    <t>85</t>
  </si>
  <si>
    <t>962052211</t>
  </si>
  <si>
    <t>Bourání zdiva nadzákladového ze ŽB přes 1 m3</t>
  </si>
  <si>
    <t>747357372</t>
  </si>
  <si>
    <t>"OZ" 6,82*2,8*0,25</t>
  </si>
  <si>
    <t>86</t>
  </si>
  <si>
    <t>963042819</t>
  </si>
  <si>
    <t>Bourání schodišťových stupňů betonových zhotovených na místě</t>
  </si>
  <si>
    <t>-110111911</t>
  </si>
  <si>
    <t>"vstup ZUŠ" 3*1,95</t>
  </si>
  <si>
    <t>87</t>
  </si>
  <si>
    <t>965041431</t>
  </si>
  <si>
    <t>Bourání podkladů pod dlažby nebo mazanin škvárobetonových tl přes 100 mm pl do 4 m2</t>
  </si>
  <si>
    <t>1675113040</t>
  </si>
  <si>
    <t>"schod ZUŠ" 2,2*0,15</t>
  </si>
  <si>
    <t>88</t>
  </si>
  <si>
    <t>965042141</t>
  </si>
  <si>
    <t>Bourání podkladů pod dlažby nebo mazanin betonových nebo z litého asfaltu tl do 100 mm pl přes 4 m2</t>
  </si>
  <si>
    <t>-1579775441</t>
  </si>
  <si>
    <t>1NP</t>
  </si>
  <si>
    <t>(13,25+7,3+7,5)*0,1</t>
  </si>
  <si>
    <t>89</t>
  </si>
  <si>
    <t>965081333</t>
  </si>
  <si>
    <t>Bourání podlah z dlaždic betonových, teracových nebo čedičových tl do 30 mm plochy přes 1 m2</t>
  </si>
  <si>
    <t>518230057</t>
  </si>
  <si>
    <t>13,25+7,3+7,5</t>
  </si>
  <si>
    <t>90</t>
  </si>
  <si>
    <t>966008221</t>
  </si>
  <si>
    <t>Bourání betonového nebo polymerbetonového odvodňovacího žlabu š do 200 mm</t>
  </si>
  <si>
    <t>-522389303</t>
  </si>
  <si>
    <t>1,92+1,815</t>
  </si>
  <si>
    <t>91</t>
  </si>
  <si>
    <t>966015121</t>
  </si>
  <si>
    <t>Vybourání částí říms z ŽB prefabrikovaných desek</t>
  </si>
  <si>
    <t>1003494654</t>
  </si>
  <si>
    <t>"kamenný  fasádní obklad"</t>
  </si>
  <si>
    <t>12,5*7</t>
  </si>
  <si>
    <t>8,25*6</t>
  </si>
  <si>
    <t>92</t>
  </si>
  <si>
    <t>968072246</t>
  </si>
  <si>
    <t>Vybourání kovových rámů oken jednoduchých včetně křídel pl do 4 m2</t>
  </si>
  <si>
    <t>532378144</t>
  </si>
  <si>
    <t>1,2*1,9*24</t>
  </si>
  <si>
    <t>93</t>
  </si>
  <si>
    <t>968072247</t>
  </si>
  <si>
    <t>Vybourání kovových rámů oken jednoduchých včetně křídel pl přes 4 m2</t>
  </si>
  <si>
    <t>1463546854</t>
  </si>
  <si>
    <t>39*0,9</t>
  </si>
  <si>
    <t>8,7*3,78</t>
  </si>
  <si>
    <t>6*3,78*2</t>
  </si>
  <si>
    <t>94</t>
  </si>
  <si>
    <t>968072456</t>
  </si>
  <si>
    <t>Vybourání kovových dveřních zárubní pl přes 2 m2</t>
  </si>
  <si>
    <t>93207857</t>
  </si>
  <si>
    <t>"vedlejší vstup ZUŠ" 1,5*2,2</t>
  </si>
  <si>
    <t>95</t>
  </si>
  <si>
    <t>977211114</t>
  </si>
  <si>
    <t>Řezání stěnovou pilou betonových nebo ŽB kcí s výztuží průměru do 16 mm hl přes 420 do 520 mm</t>
  </si>
  <si>
    <t>-1110399932</t>
  </si>
  <si>
    <t>96</t>
  </si>
  <si>
    <t>979054451</t>
  </si>
  <si>
    <t>Očištění vybouraných zámkových dlaždic s původním spárováním z kameniva těženého</t>
  </si>
  <si>
    <t>-1953598998</t>
  </si>
  <si>
    <t>997</t>
  </si>
  <si>
    <t>Přesun sutě</t>
  </si>
  <si>
    <t>97</t>
  </si>
  <si>
    <t>997006004x</t>
  </si>
  <si>
    <t>Pytlování nebezpečného odpadu  s obsahem azbestu</t>
  </si>
  <si>
    <t>109569723</t>
  </si>
  <si>
    <t>98</t>
  </si>
  <si>
    <t>997013114</t>
  </si>
  <si>
    <t>Vnitrostaveništní doprava suti a vybouraných hmot pro budovy v přes 12 do 15 m</t>
  </si>
  <si>
    <t>1403518543</t>
  </si>
  <si>
    <t>99</t>
  </si>
  <si>
    <t>997013501</t>
  </si>
  <si>
    <t>Odvoz suti a vybouraných hmot na skládku nebo meziskládku do 1 km se složením</t>
  </si>
  <si>
    <t>66063034</t>
  </si>
  <si>
    <t>100</t>
  </si>
  <si>
    <t>997013509</t>
  </si>
  <si>
    <t>Příplatek k odvozu suti a vybouraných hmot na skládku ZKD 1 km přes 1 km</t>
  </si>
  <si>
    <t>2060394790</t>
  </si>
  <si>
    <t>187,37*9 'Přepočtené koeficientem množství</t>
  </si>
  <si>
    <t>101</t>
  </si>
  <si>
    <t>997013821</t>
  </si>
  <si>
    <t>Poplatek za uložení na skládce (skládkovné) stavebního odpadu s obsahem azbestu kód odpadu 17 06 05</t>
  </si>
  <si>
    <t>-1138332651</t>
  </si>
  <si>
    <t>102</t>
  </si>
  <si>
    <t>997013871</t>
  </si>
  <si>
    <t>Poplatek za uložení stavebního odpadu na recyklační skládce (skládkovné) směsného stavebního a demoličního kód odpadu 17 09 04</t>
  </si>
  <si>
    <t>-1249897141</t>
  </si>
  <si>
    <t>185,387-17,034</t>
  </si>
  <si>
    <t>998</t>
  </si>
  <si>
    <t>Přesun hmot</t>
  </si>
  <si>
    <t>103</t>
  </si>
  <si>
    <t>998011003</t>
  </si>
  <si>
    <t>Přesun hmot pro budovy zděné v přes 12 do 24 m</t>
  </si>
  <si>
    <t>1295804062</t>
  </si>
  <si>
    <t>PSV</t>
  </si>
  <si>
    <t>Práce a dodávky PSV</t>
  </si>
  <si>
    <t>711</t>
  </si>
  <si>
    <t>Izolace proti vodě, vlhkosti a plynům</t>
  </si>
  <si>
    <t>104</t>
  </si>
  <si>
    <t>711112001</t>
  </si>
  <si>
    <t>Provedení izolace proti zemní vlhkosti svislé za studena nátěrem penetračním</t>
  </si>
  <si>
    <t>473598982</t>
  </si>
  <si>
    <t>54*1,5</t>
  </si>
  <si>
    <t>9*1,3</t>
  </si>
  <si>
    <t>17,1*1,3</t>
  </si>
  <si>
    <t>44,4*1,5</t>
  </si>
  <si>
    <t>105</t>
  </si>
  <si>
    <t>11163150</t>
  </si>
  <si>
    <t>lak penetrační asfaltový</t>
  </si>
  <si>
    <t>-1031330885</t>
  </si>
  <si>
    <t>181,53*0,00034 'Přepočtené koeficientem množství</t>
  </si>
  <si>
    <t>106</t>
  </si>
  <si>
    <t>711142559</t>
  </si>
  <si>
    <t>Provedení izolace proti zemní vlhkosti pásy přitavením svislé NAIP</t>
  </si>
  <si>
    <t>-1397907221</t>
  </si>
  <si>
    <t>107</t>
  </si>
  <si>
    <t>62855001</t>
  </si>
  <si>
    <t>pás asfaltový natavitelný modifikovaný SBS s vložkou z polyesterové rohože a spalitelnou PE fólií nebo jemnozrnným minerálním posypem na horním povrchu tl 4,0mm</t>
  </si>
  <si>
    <t>559463099</t>
  </si>
  <si>
    <t>181,53*1,221 'Přepočtené koeficientem množství</t>
  </si>
  <si>
    <t>108</t>
  </si>
  <si>
    <t>711161384</t>
  </si>
  <si>
    <t>Izolace proti zemní vlhkosti nopovou fólií ukončení provětrávací lištou</t>
  </si>
  <si>
    <t>1099583465</t>
  </si>
  <si>
    <t>17,1</t>
  </si>
  <si>
    <t>44,4</t>
  </si>
  <si>
    <t>109</t>
  </si>
  <si>
    <t>711161273</t>
  </si>
  <si>
    <t>Provedení izolace proti zemní vlhkosti svislé z nopové fólie</t>
  </si>
  <si>
    <t>1389817265</t>
  </si>
  <si>
    <t>54*1,2</t>
  </si>
  <si>
    <t>9*1</t>
  </si>
  <si>
    <t>17,1*1</t>
  </si>
  <si>
    <t>44,4*1,2</t>
  </si>
  <si>
    <t>110</t>
  </si>
  <si>
    <t>28323005</t>
  </si>
  <si>
    <t>fólie profilovaná (nopová) drenážní HDPE s výškou nopů 8mm</t>
  </si>
  <si>
    <t>530008047</t>
  </si>
  <si>
    <t>144,18*1,221 'Přepočtené koeficientem množství</t>
  </si>
  <si>
    <t>111</t>
  </si>
  <si>
    <t>998711203</t>
  </si>
  <si>
    <t>Přesun hmot procentní pro izolace proti vodě, vlhkosti a plynům v objektech v přes 12 do 60 m</t>
  </si>
  <si>
    <t>%</t>
  </si>
  <si>
    <t>-514513336</t>
  </si>
  <si>
    <t>712</t>
  </si>
  <si>
    <t>Povlakové krytiny</t>
  </si>
  <si>
    <t>112</t>
  </si>
  <si>
    <t>712340832</t>
  </si>
  <si>
    <t>Odstranění povlakové krytiny střech do 10° z pásů NAIP přitavených v plné ploše dvouvrstvé</t>
  </si>
  <si>
    <t>-1160105356</t>
  </si>
  <si>
    <t>7,3+7,5+14,15</t>
  </si>
  <si>
    <t>(9,7+9+14,8)*0,3</t>
  </si>
  <si>
    <t>"střecha B" (39,45+49,45)*0,5</t>
  </si>
  <si>
    <t>"střecha schodiště" 33,45*0,5</t>
  </si>
  <si>
    <t>113</t>
  </si>
  <si>
    <t>712300843</t>
  </si>
  <si>
    <t>Odstranění povlakové krytiny střech do 10° od zbytkového asfaltového pásu odsekáním</t>
  </si>
  <si>
    <t>-1532382520</t>
  </si>
  <si>
    <t>114</t>
  </si>
  <si>
    <t>712341559</t>
  </si>
  <si>
    <t>Provedení povlakové krytiny střech do 10° pásy NAIP přitavením v plné ploše</t>
  </si>
  <si>
    <t>1283053760</t>
  </si>
  <si>
    <t>"úprava atik"</t>
  </si>
  <si>
    <t>"2NP"  4,3*0,65*2</t>
  </si>
  <si>
    <t>"střecha" (67,5*0,5+48,7*0,5)*2</t>
  </si>
  <si>
    <t>"SH5" (9,05+8,65+14,15+(10,5+9,7+14,9)*0,3)*2</t>
  </si>
  <si>
    <t>115</t>
  </si>
  <si>
    <t>62853004</t>
  </si>
  <si>
    <t>pás asfaltový natavitelný modifikovaný SBS s vložkou ze skleněné tkaniny a spalitelnou PE fólií nebo jemnozrnným minerálním posypem na horním povrchu tl 4,0mm</t>
  </si>
  <si>
    <t>1886664230</t>
  </si>
  <si>
    <t>206,55*1,1655 'Přepočtené koeficientem množství</t>
  </si>
  <si>
    <t>116</t>
  </si>
  <si>
    <t>712361702</t>
  </si>
  <si>
    <t>Provedení povlakové krytiny střech do 10° fólií přilepenou bodově</t>
  </si>
  <si>
    <t>-473398672</t>
  </si>
  <si>
    <t>"2NP"  4,3*0,65*1,2</t>
  </si>
  <si>
    <t>"střecha" (67,5*0,5+48,7*0,5)*1,2</t>
  </si>
  <si>
    <t>"SH5" 9,05+8,65+14,15+(10,5+9,7+14,9)*0,3</t>
  </si>
  <si>
    <t>117</t>
  </si>
  <si>
    <t>28322012</t>
  </si>
  <si>
    <t>fólie hydroizolační střešní mPVC mechanicky kotvená šedá tl 1,5mm</t>
  </si>
  <si>
    <t>-853845244</t>
  </si>
  <si>
    <t>115,454*1,1655 'Přepočtené koeficientem množství</t>
  </si>
  <si>
    <t>118</t>
  </si>
  <si>
    <t>712363369</t>
  </si>
  <si>
    <t>Povlakové krytiny střech do 10° z tvarovaných poplastovaných lišt délky 2 m příklopná lišta rš 100 mm</t>
  </si>
  <si>
    <t>175593998</t>
  </si>
  <si>
    <t>"2NP"  4,3</t>
  </si>
  <si>
    <t>"střecha" 67,5+48,7</t>
  </si>
  <si>
    <t>"SH5" 10,5+9,7+14,9</t>
  </si>
  <si>
    <t>119</t>
  </si>
  <si>
    <t>712391171</t>
  </si>
  <si>
    <t>Provedení povlakové krytiny střech do 10° podkladní textilní vrstvy</t>
  </si>
  <si>
    <t>1051687816</t>
  </si>
  <si>
    <t>120</t>
  </si>
  <si>
    <t>69311068</t>
  </si>
  <si>
    <t>geotextilie netkaná separační, ochranná, filtrační, drenážní PP 300g/m2</t>
  </si>
  <si>
    <t>363626472</t>
  </si>
  <si>
    <t>115,454*1,155 'Přepočtené koeficientem množství</t>
  </si>
  <si>
    <t>121</t>
  </si>
  <si>
    <t>712391172</t>
  </si>
  <si>
    <t>Provedení povlakové krytiny střech do 10° ochranné textilní vrstvy</t>
  </si>
  <si>
    <t>1904595444</t>
  </si>
  <si>
    <t>122</t>
  </si>
  <si>
    <t>-109361758</t>
  </si>
  <si>
    <t>123</t>
  </si>
  <si>
    <t>998712203</t>
  </si>
  <si>
    <t>Přesun hmot procentní pro krytiny povlakové v objektech v přes 12 do 24 m</t>
  </si>
  <si>
    <t>-1730431419</t>
  </si>
  <si>
    <t>713</t>
  </si>
  <si>
    <t>Izolace tepelné</t>
  </si>
  <si>
    <t>124</t>
  </si>
  <si>
    <t>713110813</t>
  </si>
  <si>
    <t>Odstranění tepelné izolace stropů volně kladené z vláknitých materiálů suchých tl přes 100 do 200 mm</t>
  </si>
  <si>
    <t>789822947</t>
  </si>
  <si>
    <t>"vjezd do garáží" 0</t>
  </si>
  <si>
    <t>"C" 0</t>
  </si>
  <si>
    <t>"B" 47,8</t>
  </si>
  <si>
    <t>125</t>
  </si>
  <si>
    <t>713130811</t>
  </si>
  <si>
    <t>Odstranění tepelné izolace stěn volně kladené z vláknitých materiálů tl do 100 mm</t>
  </si>
  <si>
    <t>-1621802306</t>
  </si>
  <si>
    <t>"boletické panely"</t>
  </si>
  <si>
    <t>479,3</t>
  </si>
  <si>
    <t>126</t>
  </si>
  <si>
    <t>713131244</t>
  </si>
  <si>
    <t>Montáž izolace tepelné stěn lepením celoplošně v kombinaci s mechanickým kotvením rohoží, pásů, dílců, desek tl přes 200 do 240 mm</t>
  </si>
  <si>
    <t>920979282</t>
  </si>
  <si>
    <t>127</t>
  </si>
  <si>
    <t>28376452</t>
  </si>
  <si>
    <t>deska XPS hrana polodrážková a hladký povrch 300kPA λ=0,035 tl 220mm</t>
  </si>
  <si>
    <t>1133566738</t>
  </si>
  <si>
    <t>144,18*1,05 'Přepočtené koeficientem množství</t>
  </si>
  <si>
    <t>128</t>
  </si>
  <si>
    <t>713140821</t>
  </si>
  <si>
    <t>Odstranění tepelné izolace střech nadstřešní volně kladené z polystyrenu suchého tl do 100 mm</t>
  </si>
  <si>
    <t>95098798</t>
  </si>
  <si>
    <t>31,85</t>
  </si>
  <si>
    <t>129</t>
  </si>
  <si>
    <t>713141331</t>
  </si>
  <si>
    <t>Montáž izolace tepelné střech plochých lepené za studena zplna, spádová vrstva</t>
  </si>
  <si>
    <t>-572651177</t>
  </si>
  <si>
    <t>"SH5" 9,05+8,65+14,15</t>
  </si>
  <si>
    <t>130</t>
  </si>
  <si>
    <t>28376105</t>
  </si>
  <si>
    <t>klín izolační z XPS spádový</t>
  </si>
  <si>
    <t>1539176166</t>
  </si>
  <si>
    <t>"SH5" 31,85*0,09</t>
  </si>
  <si>
    <t>131</t>
  </si>
  <si>
    <t>713141391</t>
  </si>
  <si>
    <t>Montáž izolace tepelné stěn v do 1000 mm na atiky a prostupy střechou lepené za studena zplna</t>
  </si>
  <si>
    <t>-873608788</t>
  </si>
  <si>
    <t>"atiky 1NP" 4,35*0,5</t>
  </si>
  <si>
    <t>"atiky střecha" (51,25+36,7)*0,8</t>
  </si>
  <si>
    <t>132</t>
  </si>
  <si>
    <t>504531875</t>
  </si>
  <si>
    <t>72,535*0,05</t>
  </si>
  <si>
    <t>3,627*1,05 'Přepočtené koeficientem množství</t>
  </si>
  <si>
    <t>133</t>
  </si>
  <si>
    <t>998713203</t>
  </si>
  <si>
    <t>Přesun hmot procentní pro izolace tepelné v objektech v přes 12 do 24 m</t>
  </si>
  <si>
    <t>923466684</t>
  </si>
  <si>
    <t>751</t>
  </si>
  <si>
    <t>Vzduchotechnika</t>
  </si>
  <si>
    <t>134</t>
  </si>
  <si>
    <t>751398025</t>
  </si>
  <si>
    <t>Montáž větrací mřížky stěnové přes 0,200 m2</t>
  </si>
  <si>
    <t>kus</t>
  </si>
  <si>
    <t>1337896983</t>
  </si>
  <si>
    <t>"13/z" 1</t>
  </si>
  <si>
    <t>135</t>
  </si>
  <si>
    <t>13/z</t>
  </si>
  <si>
    <t>Větrací stěnová mřížka 1080x520mm pro VZT dle specifikace</t>
  </si>
  <si>
    <t>ks</t>
  </si>
  <si>
    <t>-2023677301</t>
  </si>
  <si>
    <t>136</t>
  </si>
  <si>
    <t>751398031</t>
  </si>
  <si>
    <t>Montáž ventilační mřížky do dveří nebo desek do 0,040 m2</t>
  </si>
  <si>
    <t>947539509</t>
  </si>
  <si>
    <t>"16/z" 1</t>
  </si>
  <si>
    <t>137</t>
  </si>
  <si>
    <t>16/z</t>
  </si>
  <si>
    <t>Větrací stěnová mřížka 200x200mm pro VZT dle specifikace</t>
  </si>
  <si>
    <t>2036204837</t>
  </si>
  <si>
    <t>138</t>
  </si>
  <si>
    <t>998751202</t>
  </si>
  <si>
    <t>Přesun hmot procentní pro vzduchotechniku v objektech v přes 12 do 24 m</t>
  </si>
  <si>
    <t>-980106566</t>
  </si>
  <si>
    <t>762</t>
  </si>
  <si>
    <t>Konstrukce tesařské</t>
  </si>
  <si>
    <t>139</t>
  </si>
  <si>
    <t>762361311</t>
  </si>
  <si>
    <t>Konstrukční a vyrovnávací vrstva pod klempířské prvky (atiky) z desek dřevoštěpkových tl 18 mm</t>
  </si>
  <si>
    <t>-869704401</t>
  </si>
  <si>
    <t>"SH5" (9,05+8,65+14,15)*2</t>
  </si>
  <si>
    <t>"atiky střecha" (51,25+36,7)*0,8*2</t>
  </si>
  <si>
    <t>140</t>
  </si>
  <si>
    <t>762395000</t>
  </si>
  <si>
    <t>Spojovací prostředky krovů, bednění, laťování, nadstřešních konstrukcí</t>
  </si>
  <si>
    <t>1100934912</t>
  </si>
  <si>
    <t>206,595*0,036</t>
  </si>
  <si>
    <t>141</t>
  </si>
  <si>
    <t>762430812</t>
  </si>
  <si>
    <t>Demontáž obložení stěn z desek cementotřískových tl do 16 mm na sraz šroubovaných</t>
  </si>
  <si>
    <t>1404762632</t>
  </si>
  <si>
    <t>"obložení čela zastřešení hlavního vstupu" 19,7*0,4</t>
  </si>
  <si>
    <t>142</t>
  </si>
  <si>
    <t>762430817x</t>
  </si>
  <si>
    <t>Demontáž obložení stěn z desek cementotřískových tl přes 16 mm na sraz šroubovaných - boletické panely</t>
  </si>
  <si>
    <t>1598244809</t>
  </si>
  <si>
    <t xml:space="preserve">"boletické panely" </t>
  </si>
  <si>
    <t>143</t>
  </si>
  <si>
    <t>998762203</t>
  </si>
  <si>
    <t>Přesun hmot procentní pro kce tesařské v objektech v přes 12 do 24 m</t>
  </si>
  <si>
    <t>843637385</t>
  </si>
  <si>
    <t>763</t>
  </si>
  <si>
    <t>Konstrukce suché výstavby</t>
  </si>
  <si>
    <t>144</t>
  </si>
  <si>
    <t>763111311</t>
  </si>
  <si>
    <t>SDK příčka tl 75 mm profil CW+UW 50 desky 1xA 12,5 s izolací EI 30 Rw do 45 dB</t>
  </si>
  <si>
    <t>-688703195</t>
  </si>
  <si>
    <t>0,3*0,9*5</t>
  </si>
  <si>
    <t>145</t>
  </si>
  <si>
    <t>763111419</t>
  </si>
  <si>
    <t>SDK příčka tl 100 mm profil CW+UW 50 desky 2xDF 12,5 bez izolace EI 90</t>
  </si>
  <si>
    <t>-1603202737</t>
  </si>
  <si>
    <t>1,05*0,9*4</t>
  </si>
  <si>
    <t>146</t>
  </si>
  <si>
    <t>763121511</t>
  </si>
  <si>
    <t>SDK stěna předsazená tl 39,5 mm profil CD+UD desky 1xA 12,5 bez izolace EI 15</t>
  </si>
  <si>
    <t>-560741404</t>
  </si>
  <si>
    <t>"zakrytí ostění v 1NP"</t>
  </si>
  <si>
    <t>2,75*0,5*13</t>
  </si>
  <si>
    <t>"zakrytí ostění v 2NP"</t>
  </si>
  <si>
    <t>1,85*0,5*26</t>
  </si>
  <si>
    <t>"zakrytí ostění v 3NP"</t>
  </si>
  <si>
    <t>147</t>
  </si>
  <si>
    <t>763164535</t>
  </si>
  <si>
    <t>SDK obklad kcí tvaru L š do 0,8 m desky 1xDF 12,5</t>
  </si>
  <si>
    <t>1904012662</t>
  </si>
  <si>
    <t>"nadpraží oken"</t>
  </si>
  <si>
    <t>"1PP" 38,9</t>
  </si>
  <si>
    <t>"1NP" 6,135*6+6,22</t>
  </si>
  <si>
    <t>"2NP" 3,05*2+6,135*5+6,135*6+6,07+6,065</t>
  </si>
  <si>
    <t>"3NP" 3,05*2+6,135*5+6,135*6+6,07+6,065</t>
  </si>
  <si>
    <t>148</t>
  </si>
  <si>
    <t>763331113</t>
  </si>
  <si>
    <t>Cementovláknitý podhled desky 1x12,5 dvouvrstvá spodní kce profil CD+UD bez izolace EI 15</t>
  </si>
  <si>
    <t>-1167317050</t>
  </si>
  <si>
    <t>"stříška nad vstupem" 3</t>
  </si>
  <si>
    <t>149</t>
  </si>
  <si>
    <t>998763403</t>
  </si>
  <si>
    <t>Přesun hmot procentní pro konstrukce montované z desek v objektech v přes 12 do 24 m</t>
  </si>
  <si>
    <t>-507790518</t>
  </si>
  <si>
    <t>764</t>
  </si>
  <si>
    <t>Konstrukce klempířské</t>
  </si>
  <si>
    <t>150</t>
  </si>
  <si>
    <t>764002841</t>
  </si>
  <si>
    <t>Demontáž oplechování horních ploch zdí a nadezdívek do suti</t>
  </si>
  <si>
    <t>360881301</t>
  </si>
  <si>
    <t>67,5</t>
  </si>
  <si>
    <t>151</t>
  </si>
  <si>
    <t>764002851</t>
  </si>
  <si>
    <t>Demontáž oplechování parapetů do suti</t>
  </si>
  <si>
    <t>1948321586</t>
  </si>
  <si>
    <t>1,2*24</t>
  </si>
  <si>
    <t>0,945+5,7</t>
  </si>
  <si>
    <t>6*8</t>
  </si>
  <si>
    <t>1,2</t>
  </si>
  <si>
    <t>8,7</t>
  </si>
  <si>
    <t>2NP</t>
  </si>
  <si>
    <t>5,7*2</t>
  </si>
  <si>
    <t>6*11</t>
  </si>
  <si>
    <t>6,1*6</t>
  </si>
  <si>
    <t>2,9+3</t>
  </si>
  <si>
    <t>152</t>
  </si>
  <si>
    <t>764121401</t>
  </si>
  <si>
    <t>Krytina střechy rovné drážkováním ze svitků z Al plechu rš 500 mm sklonu do 30°</t>
  </si>
  <si>
    <t>-316259685</t>
  </si>
  <si>
    <t>"28/k" 1,11*0,36+0,7*3,6+(1,06+3,6+0,7+2,49+0,36)*0,5</t>
  </si>
  <si>
    <t>153</t>
  </si>
  <si>
    <t>764222431x</t>
  </si>
  <si>
    <t>Oplechování rovné okapové hrany z Al plechu rš 145 mm</t>
  </si>
  <si>
    <t>1694096215</t>
  </si>
  <si>
    <t>"22/k" 118,596</t>
  </si>
  <si>
    <t>154</t>
  </si>
  <si>
    <t>764222432x</t>
  </si>
  <si>
    <t>Oplechování rovné okapové hrany z Al plechu rš 160 mm</t>
  </si>
  <si>
    <t>-282658511</t>
  </si>
  <si>
    <t>"27/k" 0,61</t>
  </si>
  <si>
    <t>155</t>
  </si>
  <si>
    <t>764224411</t>
  </si>
  <si>
    <t>Oplechování horních ploch a nadezdívek (atik) bez rohů z Al plechu mechanicky kotvené rš přes 800 mm</t>
  </si>
  <si>
    <t>-615575302</t>
  </si>
  <si>
    <t>"24/k" 1,066*0,953*11</t>
  </si>
  <si>
    <t>"26/k" 0,32*0,953*2</t>
  </si>
  <si>
    <t>"31/k" 0,953*1,066*2</t>
  </si>
  <si>
    <t>156</t>
  </si>
  <si>
    <t>764226444x</t>
  </si>
  <si>
    <t>Oplechování parapetů rovných celoplošně lepené z Al plechu rš 333 mm</t>
  </si>
  <si>
    <t>386641179</t>
  </si>
  <si>
    <t>"8/k" 6,134*28</t>
  </si>
  <si>
    <t>"9/k" 6,22*3</t>
  </si>
  <si>
    <t>"10/k" 1,19*1</t>
  </si>
  <si>
    <t>"17/k" 6,22*2</t>
  </si>
  <si>
    <t>"20/k" 3,07*2</t>
  </si>
  <si>
    <t>"21/k" 3,07*2</t>
  </si>
  <si>
    <t>157</t>
  </si>
  <si>
    <t>764226445x</t>
  </si>
  <si>
    <t>Oplechování parapetů rovných celoplošně lepené z Al plechu rš 420 mm</t>
  </si>
  <si>
    <t>1711952220</t>
  </si>
  <si>
    <t>"1/k" 1,04*23</t>
  </si>
  <si>
    <t>"1a/k" 0,8*1</t>
  </si>
  <si>
    <t>"5b/k" 38,84</t>
  </si>
  <si>
    <t>"6/k" 1,34*1</t>
  </si>
  <si>
    <t>"6a/k" 1,3*1</t>
  </si>
  <si>
    <t>"7/k" 1,074*3</t>
  </si>
  <si>
    <t>158</t>
  </si>
  <si>
    <t>998764203</t>
  </si>
  <si>
    <t>Přesun hmot procentní pro konstrukce klempířské v objektech v přes 12 do 24 m</t>
  </si>
  <si>
    <t>191374764</t>
  </si>
  <si>
    <t>766</t>
  </si>
  <si>
    <t>Konstrukce truhlářské</t>
  </si>
  <si>
    <t>159</t>
  </si>
  <si>
    <t>766-1</t>
  </si>
  <si>
    <t>Demontáž gárnyže včetně vodorovných žaluzií a ekologické likvidace</t>
  </si>
  <si>
    <t>-392169017</t>
  </si>
  <si>
    <t>"1NP" 11,5+6*6</t>
  </si>
  <si>
    <t>"2NP" 11,7+6*6+6*5+2,985</t>
  </si>
  <si>
    <t>"3NP" 11,7+6*6+6*5+2,985</t>
  </si>
  <si>
    <t>160</t>
  </si>
  <si>
    <t>766421821</t>
  </si>
  <si>
    <t>Demontáž truhlářského obložení podhledů z palubek</t>
  </si>
  <si>
    <t>1052521013</t>
  </si>
  <si>
    <t>161</t>
  </si>
  <si>
    <t>766421822</t>
  </si>
  <si>
    <t>Demontáž truhlářského obložení podhledů podkladových roštů</t>
  </si>
  <si>
    <t>-914544249</t>
  </si>
  <si>
    <t>162</t>
  </si>
  <si>
    <t>766691811</t>
  </si>
  <si>
    <t>Demontáž parapetních desek dřevěných nebo plastových šířky do 300 mm</t>
  </si>
  <si>
    <t>-2135120200</t>
  </si>
  <si>
    <t>"1,2x0,15" 24*1,2</t>
  </si>
  <si>
    <t>"1NP" 1,51+1,2</t>
  </si>
  <si>
    <t>"2NP" 1,51+1,2</t>
  </si>
  <si>
    <t>"3NP" 1,51+1,2</t>
  </si>
  <si>
    <t>225</t>
  </si>
  <si>
    <t>766691812</t>
  </si>
  <si>
    <t>Demontáž parapetních desek dřevěných nebo plastových šířky přes 300 mm</t>
  </si>
  <si>
    <t>CS ÚRS 2025 02</t>
  </si>
  <si>
    <t>1951456295</t>
  </si>
  <si>
    <t>"1NP" 0,796+6,131+7,613+2,8+3,198+6,8*4</t>
  </si>
  <si>
    <t>"2NP" 5,84+5,844+3,248+3,25*3+4,750+1,75+6,6+3,25*4+6,7+3,25*4+3,6+6,6*2+6,7+3,483</t>
  </si>
  <si>
    <t>"3NP" 5,84+5,844+3,248+3,25*3+4,75+1,75+6,6+3,25*4+6,7+3,25*4+3,6+6,6*2+6,7+3,483</t>
  </si>
  <si>
    <t>163</t>
  </si>
  <si>
    <t>766694116</t>
  </si>
  <si>
    <t>Montáž parapetních desek dřevěných nebo plastových š do 30 cm</t>
  </si>
  <si>
    <t>752191015</t>
  </si>
  <si>
    <t>4,53</t>
  </si>
  <si>
    <t>164</t>
  </si>
  <si>
    <t>60794103</t>
  </si>
  <si>
    <t>parapet dřevotřískový vnitřní povrch laminátový š 300mm</t>
  </si>
  <si>
    <t>-492755517</t>
  </si>
  <si>
    <t>"02a/T" 3*1,51</t>
  </si>
  <si>
    <t>165</t>
  </si>
  <si>
    <t>-795530438</t>
  </si>
  <si>
    <t>30,3+3,22+221,113+9,7+2,91</t>
  </si>
  <si>
    <t>166</t>
  </si>
  <si>
    <t>60794104</t>
  </si>
  <si>
    <t>parapet dřevotřískový vnitřní povrch laminátový š 340mm</t>
  </si>
  <si>
    <t>-2007719386</t>
  </si>
  <si>
    <t>"01/T" 24*1,2</t>
  </si>
  <si>
    <t>"02/T" 1,50</t>
  </si>
  <si>
    <t>167</t>
  </si>
  <si>
    <t>60794105</t>
  </si>
  <si>
    <t>parapet dřevotřískový vnitřní povrch laminátový š 400mm</t>
  </si>
  <si>
    <t>1761907584</t>
  </si>
  <si>
    <t>"21/T" 1,074*3</t>
  </si>
  <si>
    <t>168</t>
  </si>
  <si>
    <t>60794108</t>
  </si>
  <si>
    <t>parapet dřevotřískový vnitřní povrch laminátový š 550mm</t>
  </si>
  <si>
    <t>1982288986</t>
  </si>
  <si>
    <t>"09/T" 2*1,85</t>
  </si>
  <si>
    <t>"03/T" 12*6,8</t>
  </si>
  <si>
    <t>"04/T" 13*3,288</t>
  </si>
  <si>
    <t>"06/T" 1*7,613</t>
  </si>
  <si>
    <t>"07/T" 1*(1,173+6,879)</t>
  </si>
  <si>
    <t>"08/T" 12*3,25</t>
  </si>
  <si>
    <t>"17/T" 2*6,211</t>
  </si>
  <si>
    <t>"18/T" 2*6,208</t>
  </si>
  <si>
    <t>"19/T" 2*3,483</t>
  </si>
  <si>
    <t>"20/T" 2*3,3</t>
  </si>
  <si>
    <t>169</t>
  </si>
  <si>
    <t>60794107</t>
  </si>
  <si>
    <t>parapet dřevotřískový vnitřní povrch laminátový š 500mm</t>
  </si>
  <si>
    <t>-1086753881</t>
  </si>
  <si>
    <t>"10/T" 2*4,85</t>
  </si>
  <si>
    <t>170</t>
  </si>
  <si>
    <t>60794109</t>
  </si>
  <si>
    <t>parapet dřevotřískový vnitřní povrch laminátový š 600mm</t>
  </si>
  <si>
    <t>585681579</t>
  </si>
  <si>
    <t>"05/T" 2,91</t>
  </si>
  <si>
    <t>171</t>
  </si>
  <si>
    <t>60794121</t>
  </si>
  <si>
    <t>koncovka PVC k parapetním dřevotřískovým deskám 600mm</t>
  </si>
  <si>
    <t>-1535473886</t>
  </si>
  <si>
    <t>(24+1+3+12+13+1+1+1+12+2+2+2+2+2+2+3)*2</t>
  </si>
  <si>
    <t>172</t>
  </si>
  <si>
    <t>998766203</t>
  </si>
  <si>
    <t>Přesun hmot procentní pro kce truhlářské v objektech v přes 12 do 24 m</t>
  </si>
  <si>
    <t>1341209515</t>
  </si>
  <si>
    <t>767</t>
  </si>
  <si>
    <t>Konstrukce zámečnické</t>
  </si>
  <si>
    <t>173</t>
  </si>
  <si>
    <t>25/z</t>
  </si>
  <si>
    <t>Úprava stávajícího zábradlí dle specifikace</t>
  </si>
  <si>
    <t>-1825507682</t>
  </si>
  <si>
    <t>174</t>
  </si>
  <si>
    <t>767161813</t>
  </si>
  <si>
    <t>Demontáž zábradlí rovného nerozebíratelného hmotnosti 1 m zábradlí do 20 kg do suti</t>
  </si>
  <si>
    <t>-422928224</t>
  </si>
  <si>
    <t>"vedlejší vstup ZUŠ" 6,82</t>
  </si>
  <si>
    <t>175</t>
  </si>
  <si>
    <t>767163122</t>
  </si>
  <si>
    <t>Montáž přímého kovového zábradlí do betonu v rovině v exteriéru</t>
  </si>
  <si>
    <t>552089036</t>
  </si>
  <si>
    <t>"24/z" 1,375+0,08+5,605</t>
  </si>
  <si>
    <t>176</t>
  </si>
  <si>
    <t>24/z</t>
  </si>
  <si>
    <t>Zábradlí opěrné stěny dle specifikace</t>
  </si>
  <si>
    <t>-120338796</t>
  </si>
  <si>
    <t>177</t>
  </si>
  <si>
    <t>767165111</t>
  </si>
  <si>
    <t>Montáž madel šroubováním</t>
  </si>
  <si>
    <t>-1897260274</t>
  </si>
  <si>
    <t>"23/z" 5,735+0,3</t>
  </si>
  <si>
    <t>"25/z" 23,5*2</t>
  </si>
  <si>
    <t>178</t>
  </si>
  <si>
    <t>55342299</t>
  </si>
  <si>
    <t>nerezové madlo na zeď</t>
  </si>
  <si>
    <t>-1546630644</t>
  </si>
  <si>
    <t>179</t>
  </si>
  <si>
    <t>767416822</t>
  </si>
  <si>
    <t>Demontáž modulové fasády LOP pro budovu v přes 6 do 12 m</t>
  </si>
  <si>
    <t>-1932381530</t>
  </si>
  <si>
    <t>78,4+77,1+77,2+76,6+77,2+76,5+77,4+14,3+12,1+51,5+51,3+50,9+50,8+51,2+25,3+25,7</t>
  </si>
  <si>
    <t>180</t>
  </si>
  <si>
    <t>767426201</t>
  </si>
  <si>
    <t>Montáž kovových slunolamů horizontálních</t>
  </si>
  <si>
    <t>-1673375518</t>
  </si>
  <si>
    <t>"1/z" 6,1*2,675*6</t>
  </si>
  <si>
    <t>"3/z" 6,195*1,775*3</t>
  </si>
  <si>
    <t>"4/z" 1,175*1,775*1</t>
  </si>
  <si>
    <t>"5/z" 6,05*1,775*22</t>
  </si>
  <si>
    <t>"6/z" 6,195*1,775*2</t>
  </si>
  <si>
    <t>"8/z" 3,02*1,775*2</t>
  </si>
  <si>
    <t>"9/z" 1,175*1,775*2</t>
  </si>
  <si>
    <t>181</t>
  </si>
  <si>
    <t>1/z</t>
  </si>
  <si>
    <t>Venkovní slunolam 6100x2675mm dle specifikace</t>
  </si>
  <si>
    <t>-1356584519</t>
  </si>
  <si>
    <t>182</t>
  </si>
  <si>
    <t>3/z</t>
  </si>
  <si>
    <t>Venkovní slunolam 6195x1775mm dle specifikace</t>
  </si>
  <si>
    <t>562536833</t>
  </si>
  <si>
    <t>183</t>
  </si>
  <si>
    <t>4/z</t>
  </si>
  <si>
    <t>Venkovní slunolam 1175x1775mm dle specifikace</t>
  </si>
  <si>
    <t>-1676727497</t>
  </si>
  <si>
    <t>184</t>
  </si>
  <si>
    <t>5/z</t>
  </si>
  <si>
    <t>Venkovní slunolam 6100x1775mm dle specifikace</t>
  </si>
  <si>
    <t>-680672650</t>
  </si>
  <si>
    <t>185</t>
  </si>
  <si>
    <t>6/z</t>
  </si>
  <si>
    <t>390606438</t>
  </si>
  <si>
    <t>186</t>
  </si>
  <si>
    <t>8/z</t>
  </si>
  <si>
    <t>Venkovní slunolam 3020x1775mm dle specifikace</t>
  </si>
  <si>
    <t>-2067340840</t>
  </si>
  <si>
    <t>187</t>
  </si>
  <si>
    <t>9/z</t>
  </si>
  <si>
    <t>-1044138738</t>
  </si>
  <si>
    <t>188</t>
  </si>
  <si>
    <t>767620322</t>
  </si>
  <si>
    <t>Montáž oken kovových s izolačními trojskly pevných do zdiva plochy přes 0,6 do 1,5 m2</t>
  </si>
  <si>
    <t>1281953111</t>
  </si>
  <si>
    <t>"10e" 0,52*1,785*3</t>
  </si>
  <si>
    <t>189</t>
  </si>
  <si>
    <t>55341005</t>
  </si>
  <si>
    <t>okno Al s fixním zasklením trojsklo přes plochu 1m2 v 1,5-2,5m</t>
  </si>
  <si>
    <t>1486847177</t>
  </si>
  <si>
    <t>190</t>
  </si>
  <si>
    <t>767620324</t>
  </si>
  <si>
    <t>Montáž oken kovových s izolačními trojskly pevných do zdiva plochy přes 2,5 do 6 m2</t>
  </si>
  <si>
    <t>158189769</t>
  </si>
  <si>
    <t>"22" 1,153*3,95*1</t>
  </si>
  <si>
    <t>191</t>
  </si>
  <si>
    <t>55341007</t>
  </si>
  <si>
    <t>okno Al s fixním zasklením trojsklo přes plochu 1m2 přes v 2,5m</t>
  </si>
  <si>
    <t>573684462</t>
  </si>
  <si>
    <t>192</t>
  </si>
  <si>
    <t>767620352</t>
  </si>
  <si>
    <t>Montáž oken kovových s izolačními trojskly otevíravých do zdiva plochy přes 0,6 do 1,5 m2</t>
  </si>
  <si>
    <t>1244735400</t>
  </si>
  <si>
    <t>"06" 1,498*0,901*1</t>
  </si>
  <si>
    <t>"06a" 1,498*0,901*1</t>
  </si>
  <si>
    <t>193</t>
  </si>
  <si>
    <t>55341011</t>
  </si>
  <si>
    <t>okno Al otevíravé/sklopné trojsklo přes plochu 1m2 do v 1,5m</t>
  </si>
  <si>
    <t>-1459594997</t>
  </si>
  <si>
    <t>194</t>
  </si>
  <si>
    <t>767620353</t>
  </si>
  <si>
    <t>Montáž oken kovových s izolačními trojskly otevíravých do zdiva plochy přes 1,5 do 2,5 m2</t>
  </si>
  <si>
    <t>-280051070</t>
  </si>
  <si>
    <t>"01" 1,2*1,9*23</t>
  </si>
  <si>
    <t>"01a" 1,2*1,9*1</t>
  </si>
  <si>
    <t>"10a" 1,165*1,85*5</t>
  </si>
  <si>
    <t>"10b" 0,927*1,85*1</t>
  </si>
  <si>
    <t>195</t>
  </si>
  <si>
    <t>55341013</t>
  </si>
  <si>
    <t>okno Al otevíravé/sklopné trojsklo přes plochu 1m2 v 1,5-2,5m</t>
  </si>
  <si>
    <t>2060605403</t>
  </si>
  <si>
    <t>196</t>
  </si>
  <si>
    <t>767620354</t>
  </si>
  <si>
    <t>Montáž oken kovových s izolačními trojskly otevíravých do zdiva plochy přes 2,5 do 6 m2</t>
  </si>
  <si>
    <t>-1945615715</t>
  </si>
  <si>
    <t>"05g" 4,2*0,9*1</t>
  </si>
  <si>
    <t>"05h" 6*0,9*2</t>
  </si>
  <si>
    <t>"05i" 4,2*0,9*1</t>
  </si>
  <si>
    <t>"05j" 4,2*0,9*1</t>
  </si>
  <si>
    <t>"05k" 4,2*0,9*1</t>
  </si>
  <si>
    <t>"05m" 5,988*0,9*1</t>
  </si>
  <si>
    <t>"09" 1,453*2,751*24</t>
  </si>
  <si>
    <t>"10" 1,465*1,85*55</t>
  </si>
  <si>
    <t>"10*" 1,465*1,85*52</t>
  </si>
  <si>
    <t>"10c" 1,465*1,85*2</t>
  </si>
  <si>
    <t>"10d" 1,465*1,85*2</t>
  </si>
  <si>
    <t>"21" 1,453*3,95*13</t>
  </si>
  <si>
    <t>197</t>
  </si>
  <si>
    <t>2143201257</t>
  </si>
  <si>
    <t>198</t>
  </si>
  <si>
    <t>1395126154</t>
  </si>
  <si>
    <t>199</t>
  </si>
  <si>
    <t>55341015</t>
  </si>
  <si>
    <t>okno Al otevíravé/sklopné trojsklo přes plochu 1m2 přes v 2,5m</t>
  </si>
  <si>
    <t>-1323361635</t>
  </si>
  <si>
    <t>200</t>
  </si>
  <si>
    <t>767620355</t>
  </si>
  <si>
    <t>Montáž oken kovových s izolačními trojskly otevíravých do zdiva plochy přes 6 m2</t>
  </si>
  <si>
    <t>-564894014</t>
  </si>
  <si>
    <t>"07" 1,2*11,817</t>
  </si>
  <si>
    <t>"08" 1,513*15,241</t>
  </si>
  <si>
    <t>201</t>
  </si>
  <si>
    <t>-104292790</t>
  </si>
  <si>
    <t>202</t>
  </si>
  <si>
    <t>767661811</t>
  </si>
  <si>
    <t>Demontáž mříží pevných nebo otevíravých</t>
  </si>
  <si>
    <t>-1134523740</t>
  </si>
  <si>
    <t>1,5*0,9*2</t>
  </si>
  <si>
    <t>203</t>
  </si>
  <si>
    <t>767995116</t>
  </si>
  <si>
    <t>Montáž atypických zámečnických konstrukcí hmotnosti přes 100 do 250 kg</t>
  </si>
  <si>
    <t>2048320184</t>
  </si>
  <si>
    <t>"stříška nad vstupem"</t>
  </si>
  <si>
    <t>"UPE 100" (8,6+2,85)*9,82*1,2</t>
  </si>
  <si>
    <t>"40x40x3" (3,5*2+0,35*4+0,27*2)*3,3*1,2</t>
  </si>
  <si>
    <t>"P6" 0,22*0,08*2*48*1,2</t>
  </si>
  <si>
    <t>204</t>
  </si>
  <si>
    <t>OCEL4</t>
  </si>
  <si>
    <t>Ocelová konstrukce stříšky nad vstupěm</t>
  </si>
  <si>
    <t>1978709664</t>
  </si>
  <si>
    <t>205</t>
  </si>
  <si>
    <t>ZX1</t>
  </si>
  <si>
    <t>Dodávka a montáž hliníkových profilů pro zakrytí stávajících ocelových profilů</t>
  </si>
  <si>
    <t>-1260526779</t>
  </si>
  <si>
    <t>3,95*21</t>
  </si>
  <si>
    <t>2,75*11</t>
  </si>
  <si>
    <t>1,85*24+1,85*17</t>
  </si>
  <si>
    <t>3NP</t>
  </si>
  <si>
    <t>206</t>
  </si>
  <si>
    <t>998767203</t>
  </si>
  <si>
    <t>Přesun hmot procentní pro zámečnické konstrukce v objektech v přes 12 do 24 m</t>
  </si>
  <si>
    <t>-1553605563</t>
  </si>
  <si>
    <t>771</t>
  </si>
  <si>
    <t>Podlahy z dlaždic</t>
  </si>
  <si>
    <t>207</t>
  </si>
  <si>
    <t>771271832</t>
  </si>
  <si>
    <t>Demontáž obkladů podstupnic z dlaždic keramických kladených do malty v do 250 mm</t>
  </si>
  <si>
    <t>948582444</t>
  </si>
  <si>
    <t>"schod ZUŠ" 1,985+0,9</t>
  </si>
  <si>
    <t>208</t>
  </si>
  <si>
    <t>771473810</t>
  </si>
  <si>
    <t>Demontáž soklíků z dlaždic keramických lepených rovných</t>
  </si>
  <si>
    <t>641220218</t>
  </si>
  <si>
    <t>"schod ZUŠ" 1,985+0,9+0,3*2-1,5</t>
  </si>
  <si>
    <t>209</t>
  </si>
  <si>
    <t>771573810</t>
  </si>
  <si>
    <t>Demontáž podlah z dlaždic keramických lepených</t>
  </si>
  <si>
    <t>1606365316</t>
  </si>
  <si>
    <t>781</t>
  </si>
  <si>
    <t>Dokončovací práce - obklady</t>
  </si>
  <si>
    <t>210</t>
  </si>
  <si>
    <t>781111011</t>
  </si>
  <si>
    <t>Ometení (oprášení) stěny při přípravě podkladu</t>
  </si>
  <si>
    <t>1288122443</t>
  </si>
  <si>
    <t>"obklady parapetů"</t>
  </si>
  <si>
    <t>"1PP"</t>
  </si>
  <si>
    <t>(1,45*2+4,45+2,6+2,9+4,1*3+5,95+7,15+1,5)*0,35</t>
  </si>
  <si>
    <t xml:space="preserve">"1NP" </t>
  </si>
  <si>
    <t>(6+6+8,7)*0,5</t>
  </si>
  <si>
    <t>"2NP"</t>
  </si>
  <si>
    <t>3,1*3+1,6*4+1,5+1,75</t>
  </si>
  <si>
    <t>"3NP"</t>
  </si>
  <si>
    <t>211</t>
  </si>
  <si>
    <t>781121011</t>
  </si>
  <si>
    <t>Nátěr penetrační na stěnu</t>
  </si>
  <si>
    <t>497685666</t>
  </si>
  <si>
    <t>212</t>
  </si>
  <si>
    <t>781461814</t>
  </si>
  <si>
    <t>Demontáž obkladů dlaždic z taveného čediče tl přes 30 do 40 mm kladených do malty</t>
  </si>
  <si>
    <t>-1619956975</t>
  </si>
  <si>
    <t>139+(15,2+34,1)*0,15</t>
  </si>
  <si>
    <t>213</t>
  </si>
  <si>
    <t>781471810</t>
  </si>
  <si>
    <t>Demontáž obkladů z obkladaček keramických kladených do malty</t>
  </si>
  <si>
    <t>-1664776029</t>
  </si>
  <si>
    <t>"parapety" 2,5</t>
  </si>
  <si>
    <t>214</t>
  </si>
  <si>
    <t>781495211</t>
  </si>
  <si>
    <t>Čištění vnitřních ploch stěn po provedení obkladu chemickými prostředky</t>
  </si>
  <si>
    <t>-1125676949</t>
  </si>
  <si>
    <t>215</t>
  </si>
  <si>
    <t>781674113x</t>
  </si>
  <si>
    <t>Montáž obkladů parapetů šířky do 200 mm z dlaždic keramických lepených flexibilním lepidlem včetně spárování silikonem</t>
  </si>
  <si>
    <t>-593022320</t>
  </si>
  <si>
    <t>obkladP1+obkladP2</t>
  </si>
  <si>
    <t>216</t>
  </si>
  <si>
    <t>P2</t>
  </si>
  <si>
    <t xml:space="preserve">Keramická dlažba  P2 dle specifikace </t>
  </si>
  <si>
    <t>-2030610571</t>
  </si>
  <si>
    <t>217</t>
  </si>
  <si>
    <t>P1</t>
  </si>
  <si>
    <t xml:space="preserve">Keramická dlažba  P1 dle specifikace </t>
  </si>
  <si>
    <t>33186901</t>
  </si>
  <si>
    <t>218</t>
  </si>
  <si>
    <t>998781203</t>
  </si>
  <si>
    <t>Přesun hmot procentní pro obklady keramické v objektech v přes 12 do 24 m</t>
  </si>
  <si>
    <t>374438059</t>
  </si>
  <si>
    <t>782</t>
  </si>
  <si>
    <t>Dokončovací práce - obklady z kamene</t>
  </si>
  <si>
    <t>219</t>
  </si>
  <si>
    <t>782131111X</t>
  </si>
  <si>
    <t xml:space="preserve">Demontáž obkladu stěn z pravoúhlých desek z tvrdého kamene </t>
  </si>
  <si>
    <t>-416866055</t>
  </si>
  <si>
    <t xml:space="preserve">"fasádní kamenný obklad" </t>
  </si>
  <si>
    <t>589,9+28,3/2</t>
  </si>
  <si>
    <t>220</t>
  </si>
  <si>
    <t>782632111x</t>
  </si>
  <si>
    <t xml:space="preserve">Demontáž obkladu parapetů z pravoúhlých desek z tvrdého kamene </t>
  </si>
  <si>
    <t>674238097</t>
  </si>
  <si>
    <t>3,1+2,5*2</t>
  </si>
  <si>
    <t>784</t>
  </si>
  <si>
    <t>Dokončovací práce - malby a tapety</t>
  </si>
  <si>
    <t>221</t>
  </si>
  <si>
    <t>784111001</t>
  </si>
  <si>
    <t>Oprášení (ometení ) podkladu v místnostech v do 3,80 m</t>
  </si>
  <si>
    <t>-1455762177</t>
  </si>
  <si>
    <t>SDK1*2</t>
  </si>
  <si>
    <t>SDK2*2</t>
  </si>
  <si>
    <t>SDK4*0,9</t>
  </si>
  <si>
    <t>222</t>
  </si>
  <si>
    <t>784121001</t>
  </si>
  <si>
    <t>Oškrabání malby v místnostech v do 3,80 m</t>
  </si>
  <si>
    <t>782712014</t>
  </si>
  <si>
    <t>223</t>
  </si>
  <si>
    <t>784181101</t>
  </si>
  <si>
    <t>Základní akrylátová jednonásobná bezbarvá penetrace podkladu v místnostech v do 3,80 m</t>
  </si>
  <si>
    <t>1325568441</t>
  </si>
  <si>
    <t>224</t>
  </si>
  <si>
    <t>784221101</t>
  </si>
  <si>
    <t>Dvojnásobné bílé malby ze směsí za sucha dobře otěruvzdorných v místnostech do 3,80 m</t>
  </si>
  <si>
    <t>-2124820678</t>
  </si>
  <si>
    <t>Soupis:</t>
  </si>
  <si>
    <t>ZTI - Zdravotně technické instalace</t>
  </si>
  <si>
    <t>Ing. Jana Křížková</t>
  </si>
  <si>
    <t xml:space="preserve">    721 - Zdravotechnika - vnitřní kanalizace</t>
  </si>
  <si>
    <t>132112131</t>
  </si>
  <si>
    <t>Hloubení nezapažených rýh šířky do 800 mm ručně s urovnáním dna do předepsaného profilu a spádu v hornině třídy těžitelnosti I skupiny 1 a 2 soudržných</t>
  </si>
  <si>
    <t>618175897</t>
  </si>
  <si>
    <t>"rýhy pro žlaby"(3*0.6*0.2)+(1,8*0.6*0.2)+(3,2*0.6*0.2)</t>
  </si>
  <si>
    <t>"ryhy pro potrubí"(2*0.5*0.5)+(3*0.5*1)+(1.5*0.5*0.5)</t>
  </si>
  <si>
    <t>162251102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</si>
  <si>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</si>
  <si>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-820347913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</si>
  <si>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</si>
  <si>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-2006298605</t>
  </si>
  <si>
    <t>1,3+0,325+0,96</t>
  </si>
  <si>
    <t>162751119</t>
  </si>
  <si>
    <t xml:space="preserve"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</t>
  </si>
  <si>
    <t>-445199144</t>
  </si>
  <si>
    <t>2,585*10</t>
  </si>
  <si>
    <t>167151101</t>
  </si>
  <si>
    <t>Nakládání, skládání a překládání neulehlého výkopku nebo sypaniny strojně nakládání, množství do 100 m3, z horniny třídy těžitelnosti I, skupiny 1 až 3</t>
  </si>
  <si>
    <t>2119031589</t>
  </si>
  <si>
    <t>Poplatek za uložení stavebního odpadu na recyklační skládce (skládkovné) zeminy a kamení zatříděného do Katalogu odpadů pod kódem 17 05 04</t>
  </si>
  <si>
    <t>-723587143</t>
  </si>
  <si>
    <t>2,585*1,665</t>
  </si>
  <si>
    <t>Uložení sypaniny na skládky nebo meziskládky bez hutnění s upravením uložené sypaniny do předepsaného tvaru</t>
  </si>
  <si>
    <t>-1657595431</t>
  </si>
  <si>
    <t>174111101</t>
  </si>
  <si>
    <t>Zásyp sypaninou z jakékoliv horniny ručně s uložením výkopku ve vrstvách se zhutněním jam, šachet, rýh nebo kolem objektů v těchto vykopávkách</t>
  </si>
  <si>
    <t>1303634902</t>
  </si>
  <si>
    <t>2,375-0,325-1,3</t>
  </si>
  <si>
    <t>175111101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</si>
  <si>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</si>
  <si>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-739664489</t>
  </si>
  <si>
    <t>(2+3+1,5)*0,5*0,4</t>
  </si>
  <si>
    <t>58331351</t>
  </si>
  <si>
    <t>kamenivo těžené drobné frakce 0/4</t>
  </si>
  <si>
    <t>608807163</t>
  </si>
  <si>
    <t>1,3*1,855</t>
  </si>
  <si>
    <t>451572111</t>
  </si>
  <si>
    <t>Lože pod potrubí, stoky a drobné objekty v otevřeném výkopu z kameniva drobného těženého 0 až 4 mm</t>
  </si>
  <si>
    <t>-441378080</t>
  </si>
  <si>
    <t>(2+3+1,5)*0,5*0,1</t>
  </si>
  <si>
    <t>452312131</t>
  </si>
  <si>
    <t>Podkladní a zajišťovací konstrukce z betonu prostého v otevřeném výkopu bez zvýšených nároků na prostředí sedlové lože pod potrubí z betonu tř. C 12/15</t>
  </si>
  <si>
    <t>-747266796</t>
  </si>
  <si>
    <t>"betonové lože pod žlaby"(3*0,6*0,2)+(1,8*0,6*0,2)+(3,2*0,6*0,2)</t>
  </si>
  <si>
    <t>452351101</t>
  </si>
  <si>
    <t>Bednění podkladních a zajišťovacích konstrukcí v otevřeném výkopu desek nebo sedlových loží pod potrubí, stoky a drobné objekty</t>
  </si>
  <si>
    <t>167446336</t>
  </si>
  <si>
    <t>(3*0,2*2)+(1,8*0,2*2)+(3,2*0,2*2)</t>
  </si>
  <si>
    <t>Osazení odvodňovacího žlabu s krycím roštem polymerbetonového šířky do 200 mm</t>
  </si>
  <si>
    <t>788520098</t>
  </si>
  <si>
    <t>ACO.13121</t>
  </si>
  <si>
    <t>V200S - plochý H120, žlab 1,0m</t>
  </si>
  <si>
    <t>-1277485367</t>
  </si>
  <si>
    <t>2+1+2</t>
  </si>
  <si>
    <t>ACO.13122</t>
  </si>
  <si>
    <t>V200S - H120, žlab 1,0m, těsný odtok DN110</t>
  </si>
  <si>
    <t>-1456371819</t>
  </si>
  <si>
    <t>1+1+1</t>
  </si>
  <si>
    <t>ACO.13180</t>
  </si>
  <si>
    <t>V200S - kombi stěna H120, na začátek/konec</t>
  </si>
  <si>
    <t>-548796409</t>
  </si>
  <si>
    <t>2+2+2</t>
  </si>
  <si>
    <t>ACO.132493</t>
  </si>
  <si>
    <t>pach. uzávěr pro sviský odtok DN110 (Multiline)</t>
  </si>
  <si>
    <t>2131556827</t>
  </si>
  <si>
    <t>ACO.133629</t>
  </si>
  <si>
    <t>NW200 - B125, rošt, podél. U-profil 1,0m,ZN</t>
  </si>
  <si>
    <t>92746305</t>
  </si>
  <si>
    <t>3+2+3</t>
  </si>
  <si>
    <t>894812150R</t>
  </si>
  <si>
    <t>Příplatek k liniovým polymerbetonovým žlabům za uříznutí žlabu a krycího roštu</t>
  </si>
  <si>
    <t>-1249378184</t>
  </si>
  <si>
    <t>Bourání odvodňovacího žlabu s odklizením a uložením vybouraného materiálu na skládku na vzdálenost do 10 m nebo s naložením na dopravní prostředek betonového nebo polymerbetonového s krycím roštem šířky do 200 mm</t>
  </si>
  <si>
    <t>248601921</t>
  </si>
  <si>
    <t>1,7+1,7</t>
  </si>
  <si>
    <t>971052331</t>
  </si>
  <si>
    <t>Vybourání a prorážení otvorů v železobetonových příčkách a zdech základových nebo nadzákladových, plochy do 0,09 m2, tl. do 150 mm</t>
  </si>
  <si>
    <t>123449881</t>
  </si>
  <si>
    <t>997013111</t>
  </si>
  <si>
    <t>Vnitrostaveništní doprava suti a vybouraných hmot vodorovně do 50 m s naložením základní pro budovy a haly výšky do 6 m</t>
  </si>
  <si>
    <t>1692462065</t>
  </si>
  <si>
    <t>Odvoz suti a vybouraných hmot na skládku nebo meziskládku se složením, na vzdálenost do 1 km</t>
  </si>
  <si>
    <t>-1224428238</t>
  </si>
  <si>
    <t>Odvoz suti a vybouraných hmot na skládku nebo meziskládku se složením, na vzdálenost Příplatek k ceně za každý další i započatý 1 km přes 1 km</t>
  </si>
  <si>
    <t>CS ÚRS 2024 01</t>
  </si>
  <si>
    <t>-732402701</t>
  </si>
  <si>
    <t>3,099*19</t>
  </si>
  <si>
    <t>997013631</t>
  </si>
  <si>
    <t>Poplatek za uložení stavebního odpadu na skládce (skládkovné) směsného stavebního a demoličního zatříděného do Katalogu odpadů pod kódem 17 09 04</t>
  </si>
  <si>
    <t>1757546697</t>
  </si>
  <si>
    <t>3,099*1,665</t>
  </si>
  <si>
    <t>998276101</t>
  </si>
  <si>
    <t>Přesun hmot pro trubní vedení hloubené z trub z plastických hmot nebo sklolaminátových pro vodovody nebo kanalizace v otevřeném výkopu dopravní vzdálenost do 15 m</t>
  </si>
  <si>
    <t>-1012728669</t>
  </si>
  <si>
    <t>721</t>
  </si>
  <si>
    <t>Zdravotechnika - vnitřní kanalizace</t>
  </si>
  <si>
    <t>721170974</t>
  </si>
  <si>
    <t>Opravy odpadního potrubí plastového krácení trub DN 110</t>
  </si>
  <si>
    <t>108703267</t>
  </si>
  <si>
    <t>721171809</t>
  </si>
  <si>
    <t>Demontáž potrubí z novodurových trub odpadních nebo připojovacích přes 114 do D 160</t>
  </si>
  <si>
    <t>1072638624</t>
  </si>
  <si>
    <t>721171915</t>
  </si>
  <si>
    <t>Opravy odpadního potrubí plastového propojení dosavadního potrubí DN 110</t>
  </si>
  <si>
    <t>-2001767226</t>
  </si>
  <si>
    <t>721173315</t>
  </si>
  <si>
    <t>Potrubí z trub PVC SN4 dešťové DN 110</t>
  </si>
  <si>
    <t>207762222</t>
  </si>
  <si>
    <t>1+2+6</t>
  </si>
  <si>
    <t>721290111</t>
  </si>
  <si>
    <t>Zkouška těsnosti kanalizace v objektech vodou do DN 125</t>
  </si>
  <si>
    <t>-637529257</t>
  </si>
  <si>
    <t>998721101</t>
  </si>
  <si>
    <t>Přesun hmot pro vnitřní kanalizaci stanovený z hmotnosti přesunovaného materiálu vodorovná dopravní vzdálenost do 50 m základní v objektech výšky do 6 m</t>
  </si>
  <si>
    <t>-825012870</t>
  </si>
  <si>
    <t>EL - Elektroinstalace</t>
  </si>
  <si>
    <t xml:space="preserve">D1 - KD Rychnov n. Kn. -  etapa 1 – výměna svodů bleskosvodu </t>
  </si>
  <si>
    <t>D2 - Ostatní</t>
  </si>
  <si>
    <t>D1</t>
  </si>
  <si>
    <t xml:space="preserve">KD Rychnov n. Kn. -  etapa 1 – výměna svodů bleskosvodu </t>
  </si>
  <si>
    <t>Pol1</t>
  </si>
  <si>
    <t>Demontáž stávajícího svodového  vedení</t>
  </si>
  <si>
    <t>Pol2</t>
  </si>
  <si>
    <t>ALMgSi drát  8mm jímací pro svody</t>
  </si>
  <si>
    <t>Pol3</t>
  </si>
  <si>
    <t>Podpěra vední PV17-200</t>
  </si>
  <si>
    <t>Pol4</t>
  </si>
  <si>
    <t>Svorka spojovací SS-N</t>
  </si>
  <si>
    <t>Pol5</t>
  </si>
  <si>
    <t>Svorka křížová  SK-N</t>
  </si>
  <si>
    <t>Pol6</t>
  </si>
  <si>
    <t>Svorka univerzální SU- N</t>
  </si>
  <si>
    <t>Pol7</t>
  </si>
  <si>
    <t>Svorka zkušebnní SZ-N</t>
  </si>
  <si>
    <t>Pol8</t>
  </si>
  <si>
    <t>Ochranný úhelník OÚ 1,7 nerez</t>
  </si>
  <si>
    <t>Pol9</t>
  </si>
  <si>
    <t>Držák ochr úhelníku DUZ sš 250 - úprava na délku 350mm</t>
  </si>
  <si>
    <t>Pol10</t>
  </si>
  <si>
    <t>Zvedací plošina</t>
  </si>
  <si>
    <t>hod</t>
  </si>
  <si>
    <t>D2</t>
  </si>
  <si>
    <t>Ostatní</t>
  </si>
  <si>
    <t>Pol11</t>
  </si>
  <si>
    <t>PPV</t>
  </si>
  <si>
    <t>kpl</t>
  </si>
  <si>
    <t>Pol12</t>
  </si>
  <si>
    <t>Podružný materiál</t>
  </si>
  <si>
    <t>Pol13</t>
  </si>
  <si>
    <t>Výchozí revize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</si>
  <si>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</si>
  <si>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</si>
  <si>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</si>
  <si>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</si>
  <si>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</si>
  <si>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VRN9 - Ostatní náklady</t>
  </si>
  <si>
    <t>VRN1</t>
  </si>
  <si>
    <t>Průzkumné, geodetické a projektové práce</t>
  </si>
  <si>
    <t>012002000</t>
  </si>
  <si>
    <t>Geodetické práce včetně vytyčení sítí, včetně vytyčovacího výkresu</t>
  </si>
  <si>
    <t>Kč</t>
  </si>
  <si>
    <t>1024</t>
  </si>
  <si>
    <t>381350431</t>
  </si>
  <si>
    <t>012002000-1</t>
  </si>
  <si>
    <t>Geometrické plány zaměření stavby potřebné pro kolaudaci stavby i vodoprávních děl, doložit ke kolaudaci stavby</t>
  </si>
  <si>
    <t>-1151375412</t>
  </si>
  <si>
    <t>013254000</t>
  </si>
  <si>
    <t>Dokumentace skutečného provedení stavby</t>
  </si>
  <si>
    <t>soubor</t>
  </si>
  <si>
    <t>-311274683</t>
  </si>
  <si>
    <t>013264000-1</t>
  </si>
  <si>
    <t>Výrobní a dílenská dokumentace</t>
  </si>
  <si>
    <t>-824852971</t>
  </si>
  <si>
    <t>VRN3</t>
  </si>
  <si>
    <t>Zařízení staveniště</t>
  </si>
  <si>
    <t>030001000</t>
  </si>
  <si>
    <t xml:space="preserve">Zařízení staveniště </t>
  </si>
  <si>
    <t>-8155843</t>
  </si>
  <si>
    <t>030001000-1</t>
  </si>
  <si>
    <t>Oplocení staveniště</t>
  </si>
  <si>
    <t>474647634</t>
  </si>
  <si>
    <t>030001002</t>
  </si>
  <si>
    <t>Informační tabule</t>
  </si>
  <si>
    <t>-1789615790</t>
  </si>
  <si>
    <t>032503000-1</t>
  </si>
  <si>
    <t>Skládky na staveništi, skladování materiálu</t>
  </si>
  <si>
    <t>1119947774</t>
  </si>
  <si>
    <t>032903000</t>
  </si>
  <si>
    <t>Náklady na provoz a údržbu vybavení staveniště, spotřeba médií, energie pro potřeby stavby dle skutečných potřeb</t>
  </si>
  <si>
    <t>-665084560</t>
  </si>
  <si>
    <t>034002000</t>
  </si>
  <si>
    <t>Zabezpečení staveniště</t>
  </si>
  <si>
    <t>1488443119</t>
  </si>
  <si>
    <t>039002000</t>
  </si>
  <si>
    <t>Zrušení zařízení staveniště</t>
  </si>
  <si>
    <t>-2053244454</t>
  </si>
  <si>
    <t>039002000-2</t>
  </si>
  <si>
    <t>Kompletní dopravní značení dle odsouhlaseného projektu DIO a dopravně inženýrského rozhodnutí, včetně případných záborů dle porjektu DIO po celou dobu provádění stavby</t>
  </si>
  <si>
    <t>1608361362</t>
  </si>
  <si>
    <t>039002000-3</t>
  </si>
  <si>
    <t>Ostatní náklady - provizorní zábradlí, provizorní osvětlení, lešení, plošiny</t>
  </si>
  <si>
    <t>-875122580</t>
  </si>
  <si>
    <t>039002000-4</t>
  </si>
  <si>
    <t>Ostatní náklady - ochrany již provedených konstrukcí</t>
  </si>
  <si>
    <t>1797587689</t>
  </si>
  <si>
    <t>039002000-5</t>
  </si>
  <si>
    <t>Zdvihací prostředky, montáž, demontáž, nájem, energie včetně zajištění napojení dostatečné kapacity</t>
  </si>
  <si>
    <t>294354432</t>
  </si>
  <si>
    <t>039002000-6</t>
  </si>
  <si>
    <t>Vzorkování</t>
  </si>
  <si>
    <t>14624729</t>
  </si>
  <si>
    <t>VRN4</t>
  </si>
  <si>
    <t>Inženýrská činnost</t>
  </si>
  <si>
    <t>043002000-1</t>
  </si>
  <si>
    <t>Ostatní zkoušky a měření</t>
  </si>
  <si>
    <t>-1301938775</t>
  </si>
  <si>
    <t>045002000</t>
  </si>
  <si>
    <t>Kompletační a koordinační činnost</t>
  </si>
  <si>
    <t>-1317983051</t>
  </si>
  <si>
    <t>VRN5</t>
  </si>
  <si>
    <t>Finanční náklady</t>
  </si>
  <si>
    <t>051002001</t>
  </si>
  <si>
    <t>Náklady spojené s pojištěním odpovědnosti za škodu, jak je uvedeno v návrhu smlouvy o dílo</t>
  </si>
  <si>
    <t>1778776468</t>
  </si>
  <si>
    <t>051002002</t>
  </si>
  <si>
    <t>Náklady spojené se zřízením bankovní záruky po dobu realizace stavby, jak je uvedeno v návrhu smlouvy o dílo</t>
  </si>
  <si>
    <t>41500553</t>
  </si>
  <si>
    <t>051002003</t>
  </si>
  <si>
    <t>Náklady spojené se zřízením bankovní záruky po dobu záruční doby, jak je uvedeno v návrhu smlouvy o dílo</t>
  </si>
  <si>
    <t>-1612808770</t>
  </si>
  <si>
    <t>VRN9</t>
  </si>
  <si>
    <t>Ostatní náklady</t>
  </si>
  <si>
    <t>091003000x</t>
  </si>
  <si>
    <t>Proplach a dezinfekce inženýrských sítí</t>
  </si>
  <si>
    <t>-1270634414</t>
  </si>
  <si>
    <t>091003001x</t>
  </si>
  <si>
    <t>Následná péče o zeleň</t>
  </si>
  <si>
    <t>-1850430106</t>
  </si>
  <si>
    <t>091003002x</t>
  </si>
  <si>
    <t>Ochrana inženýrských sítí</t>
  </si>
  <si>
    <t>2041966213</t>
  </si>
  <si>
    <t>091003003x</t>
  </si>
  <si>
    <t>Protiprachová opatření - práce s azbestem</t>
  </si>
  <si>
    <t>-562548213</t>
  </si>
  <si>
    <t>SEZNAM FIGUR</t>
  </si>
  <si>
    <t>Výměra</t>
  </si>
  <si>
    <t>Použití figury:</t>
  </si>
  <si>
    <t>steny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</si>
</sst>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251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3" fillId="4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Alignment="1">
      <alignment vertical="center"/>
    </xf>
    <xf numFmtId="166" fontId="21" fillId="0" borderId="0" xfId="0" applyNumberFormat="1" applyFont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Alignment="1">
      <alignment vertical="center"/>
    </xf>
    <xf numFmtId="166" fontId="29" fillId="0" borderId="0" xfId="0" applyNumberFormat="1" applyFont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4" borderId="0" xfId="0" applyFont="1" applyFill="1" applyAlignment="1">
      <alignment horizontal="left" vertical="center"/>
    </xf>
    <xf numFmtId="0" fontId="23" fillId="4" borderId="0" xfId="0" applyFont="1" applyFill="1" applyAlignment="1">
      <alignment horizontal="right" vertical="center"/>
    </xf>
    <xf numFmtId="0" fontId="34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4" fontId="25" fillId="0" borderId="0" xfId="0" applyNumberFormat="1" applyFont="1"/>
    <xf numFmtId="166" fontId="35" fillId="0" borderId="12" xfId="0" applyNumberFormat="1" applyFont="1" applyBorder="1"/>
    <xf numFmtId="166" fontId="35" fillId="0" borderId="13" xfId="0" applyNumberFormat="1" applyFont="1" applyBorder="1"/>
    <xf numFmtId="4" fontId="36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3" fillId="0" borderId="22" xfId="0" applyFont="1" applyBorder="1" applyAlignment="1">
      <alignment horizontal="center" vertical="center"/>
    </xf>
    <xf numFmtId="49" fontId="23" fillId="0" borderId="22" xfId="0" applyNumberFormat="1" applyFont="1" applyBorder="1" applyAlignment="1">
      <alignment horizontal="left" vertical="center" wrapText="1"/>
    </xf>
    <xf numFmtId="0" fontId="23" fillId="0" borderId="22" xfId="0" applyFont="1" applyBorder="1" applyAlignment="1">
      <alignment horizontal="left" vertical="center" wrapText="1"/>
    </xf>
    <xf numFmtId="0" fontId="23" fillId="0" borderId="22" xfId="0" applyFont="1" applyBorder="1" applyAlignment="1">
      <alignment horizontal="center" vertical="center" wrapText="1"/>
    </xf>
    <xf numFmtId="167" fontId="23" fillId="0" borderId="22" xfId="0" applyNumberFormat="1" applyFont="1" applyBorder="1" applyAlignment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Alignment="1">
      <alignment horizontal="center" vertical="center"/>
    </xf>
    <xf numFmtId="166" fontId="24" fillId="0" borderId="0" xfId="0" applyNumberFormat="1" applyFont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38" fillId="0" borderId="22" xfId="0" applyFont="1" applyBorder="1" applyAlignment="1">
      <alignment horizontal="center" vertical="center"/>
    </xf>
    <xf numFmtId="49" fontId="38" fillId="0" borderId="22" xfId="0" applyNumberFormat="1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center" vertical="center" wrapText="1"/>
    </xf>
    <xf numFmtId="167" fontId="38" fillId="0" borderId="22" xfId="0" applyNumberFormat="1" applyFont="1" applyBorder="1" applyAlignment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Alignment="1">
      <alignment horizontal="center"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12" fillId="0" borderId="19" xfId="0" applyFont="1" applyBorder="1" applyAlignment="1">
      <alignment vertical="center"/>
    </xf>
    <xf numFmtId="0" fontId="12" fillId="0" borderId="20" xfId="0" applyFont="1" applyBorder="1" applyAlignment="1">
      <alignment vertical="center"/>
    </xf>
    <xf numFmtId="0" fontId="12" fillId="0" borderId="21" xfId="0" applyFont="1" applyBorder="1" applyAlignment="1">
      <alignment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40" fillId="0" borderId="16" xfId="0" applyFont="1" applyBorder="1" applyAlignment="1">
      <alignment horizontal="left" vertical="center" wrapText="1"/>
    </xf>
    <xf numFmtId="0" fontId="40" fillId="0" borderId="22" xfId="0" applyFont="1" applyBorder="1" applyAlignment="1">
      <alignment horizontal="left" vertical="center" wrapText="1"/>
    </xf>
    <xf numFmtId="0" fontId="40" fillId="0" borderId="22" xfId="0" applyFont="1" applyBorder="1" applyAlignment="1">
      <alignment horizontal="left" vertical="center"/>
    </xf>
    <xf numFmtId="167" fontId="40" fillId="0" borderId="18" xfId="0" applyNumberFormat="1" applyFont="1" applyBorder="1" applyAlignment="1">
      <alignment vertical="center"/>
    </xf>
    <xf numFmtId="0" fontId="0" fillId="0" borderId="0" xfId="0" applyAlignment="1">
      <alignment horizontal="left" vertical="center" wrapText="1"/>
    </xf>
    <xf numFmtId="167" fontId="0" fillId="0" borderId="0" xfId="0" applyNumberFormat="1" applyAlignment="1">
      <alignment vertical="center"/>
    </xf>
    <xf numFmtId="0" fontId="36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3" fillId="4" borderId="6" xfId="0" applyFont="1" applyFill="1" applyBorder="1" applyAlignment="1">
      <alignment horizontal="center" vertical="center"/>
    </xf>
    <xf numFmtId="0" fontId="23" fillId="4" borderId="7" xfId="0" applyFont="1" applyFill="1" applyBorder="1" applyAlignment="1">
      <alignment horizontal="left" vertical="center"/>
    </xf>
    <xf numFmtId="0" fontId="23" fillId="4" borderId="7" xfId="0" applyFont="1" applyFill="1" applyBorder="1" applyAlignment="1">
      <alignment horizontal="right" vertical="center"/>
    </xf>
    <xf numFmtId="0" fontId="23" fillId="4" borderId="7" xfId="0" applyFont="1" applyFill="1" applyBorder="1" applyAlignment="1">
      <alignment horizontal="center" vertical="center"/>
    </xf>
    <xf numFmtId="0" fontId="23" fillId="4" borderId="8" xfId="0" applyFont="1" applyFill="1" applyBorder="1" applyAlignment="1">
      <alignment horizontal="left" vertical="center"/>
    </xf>
    <xf numFmtId="4" fontId="28" fillId="0" borderId="0" xfId="0" applyNumberFormat="1" applyFont="1" applyAlignment="1">
      <alignment horizontal="right" vertical="center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31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1"/>
  <sheetViews>
    <sheetView showGridLines="0" tabSelected="1" topLeftCell="A18" workbookViewId="0"/>
  </sheetViews>
  <sheetFormatPr defaultRowHeight="14.5"/>
  <cols>
    <col min="1" max="1" width="8.33203125" customWidth="1"/>
    <col min="2" max="2" width="1.6640625" customWidth="1"/>
    <col min="3" max="3" width="4.109375" customWidth="1"/>
    <col min="4" max="33" width="2.6640625" customWidth="1"/>
    <col min="34" max="34" width="3.33203125" customWidth="1"/>
    <col min="35" max="35" width="31.6640625" customWidth="1"/>
    <col min="36" max="37" width="2.44140625" customWidth="1"/>
    <col min="38" max="38" width="8.33203125" customWidth="1"/>
    <col min="39" max="39" width="3.33203125" customWidth="1"/>
    <col min="40" max="40" width="13.33203125" customWidth="1"/>
    <col min="41" max="41" width="7.44140625" customWidth="1"/>
    <col min="42" max="42" width="4.109375" customWidth="1"/>
    <col min="43" max="43" width="15.6640625" hidden="1" customWidth="1"/>
    <col min="44" max="44" width="13.6640625" customWidth="1"/>
    <col min="45" max="47" width="25.7773437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09375" hidden="1" customWidth="1"/>
    <col min="54" max="54" width="25" hidden="1" customWidth="1"/>
    <col min="55" max="55" width="21.6640625" hidden="1" customWidth="1"/>
    <col min="56" max="56" width="19.109375" hidden="1" customWidth="1"/>
    <col min="57" max="57" width="66.44140625" customWidth="1"/>
    <col min="71" max="91" width="9.33203125" hidden="1"/>
  </cols>
  <sheetData>
    <row r="1" spans="1:74" ht="10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ht="37" customHeight="1">
      <c r="AR2" s="232"/>
      <c r="AS2" s="232"/>
      <c r="AT2" s="232"/>
      <c r="AU2" s="232"/>
      <c r="AV2" s="232"/>
      <c r="AW2" s="232"/>
      <c r="AX2" s="232"/>
      <c r="AY2" s="232"/>
      <c r="AZ2" s="232"/>
      <c r="BA2" s="232"/>
      <c r="BB2" s="232"/>
      <c r="BC2" s="232"/>
      <c r="BD2" s="232"/>
      <c r="BE2" s="232"/>
      <c r="BS2" s="17" t="s">
        <v>6</v>
      </c>
      <c r="BT2" s="17" t="s">
        <v>7</v>
      </c>
    </row>
    <row r="3" spans="1:74" ht="7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ht="12" customHeight="1">
      <c r="B5" s="20"/>
      <c r="D5" s="24" t="s">
        <v>13</v>
      </c>
      <c r="K5" s="231" t="s">
        <v>14</v>
      </c>
      <c r="L5" s="232"/>
      <c r="M5" s="232"/>
      <c r="N5" s="232"/>
      <c r="O5" s="232"/>
      <c r="P5" s="232"/>
      <c r="Q5" s="232"/>
      <c r="R5" s="232"/>
      <c r="S5" s="232"/>
      <c r="T5" s="232"/>
      <c r="U5" s="232"/>
      <c r="V5" s="232"/>
      <c r="W5" s="232"/>
      <c r="X5" s="232"/>
      <c r="Y5" s="232"/>
      <c r="Z5" s="232"/>
      <c r="AA5" s="232"/>
      <c r="AB5" s="232"/>
      <c r="AC5" s="232"/>
      <c r="AD5" s="232"/>
      <c r="AE5" s="232"/>
      <c r="AF5" s="232"/>
      <c r="AG5" s="232"/>
      <c r="AH5" s="232"/>
      <c r="AI5" s="232"/>
      <c r="AJ5" s="232"/>
      <c r="AK5" s="232"/>
      <c r="AL5" s="232"/>
      <c r="AM5" s="232"/>
      <c r="AN5" s="232"/>
      <c r="AO5" s="232"/>
      <c r="AR5" s="20"/>
      <c r="BE5" s="228" t="s">
        <v>15</v>
      </c>
      <c r="BS5" s="17" t="s">
        <v>6</v>
      </c>
    </row>
    <row r="6" spans="1:74" ht="37" customHeight="1">
      <c r="B6" s="20"/>
      <c r="D6" s="26" t="s">
        <v>16</v>
      </c>
      <c r="K6" s="233" t="s">
        <v>17</v>
      </c>
      <c r="L6" s="232"/>
      <c r="M6" s="232"/>
      <c r="N6" s="232"/>
      <c r="O6" s="232"/>
      <c r="P6" s="232"/>
      <c r="Q6" s="232"/>
      <c r="R6" s="232"/>
      <c r="S6" s="232"/>
      <c r="T6" s="232"/>
      <c r="U6" s="232"/>
      <c r="V6" s="232"/>
      <c r="W6" s="232"/>
      <c r="X6" s="232"/>
      <c r="Y6" s="232"/>
      <c r="Z6" s="232"/>
      <c r="AA6" s="232"/>
      <c r="AB6" s="232"/>
      <c r="AC6" s="232"/>
      <c r="AD6" s="232"/>
      <c r="AE6" s="232"/>
      <c r="AF6" s="232"/>
      <c r="AG6" s="232"/>
      <c r="AH6" s="232"/>
      <c r="AI6" s="232"/>
      <c r="AJ6" s="232"/>
      <c r="AK6" s="232"/>
      <c r="AL6" s="232"/>
      <c r="AM6" s="232"/>
      <c r="AN6" s="232"/>
      <c r="AO6" s="232"/>
      <c r="AR6" s="20"/>
      <c r="BE6" s="229"/>
      <c r="BS6" s="17" t="s">
        <v>6</v>
      </c>
    </row>
    <row r="7" spans="1:74" ht="12" customHeight="1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229"/>
      <c r="BS7" s="17" t="s">
        <v>6</v>
      </c>
    </row>
    <row r="8" spans="1:74" ht="12" customHeight="1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229"/>
      <c r="BS8" s="17" t="s">
        <v>6</v>
      </c>
    </row>
    <row r="9" spans="1:74" ht="14.4" customHeight="1">
      <c r="B9" s="20"/>
      <c r="AR9" s="20"/>
      <c r="BE9" s="229"/>
      <c r="BS9" s="17" t="s">
        <v>6</v>
      </c>
    </row>
    <row r="10" spans="1:74" ht="12" customHeight="1">
      <c r="B10" s="20"/>
      <c r="D10" s="27" t="s">
        <v>24</v>
      </c>
      <c r="AK10" s="27" t="s">
        <v>25</v>
      </c>
      <c r="AN10" s="25" t="s">
        <v>1</v>
      </c>
      <c r="AR10" s="20"/>
      <c r="BE10" s="229"/>
      <c r="BS10" s="17" t="s">
        <v>6</v>
      </c>
    </row>
    <row r="11" spans="1:74" ht="18.5" customHeight="1">
      <c r="B11" s="20"/>
      <c r="E11" s="25" t="s">
        <v>26</v>
      </c>
      <c r="AK11" s="27" t="s">
        <v>27</v>
      </c>
      <c r="AN11" s="25" t="s">
        <v>1</v>
      </c>
      <c r="AR11" s="20"/>
      <c r="BE11" s="229"/>
      <c r="BS11" s="17" t="s">
        <v>6</v>
      </c>
    </row>
    <row r="12" spans="1:74" ht="7" customHeight="1">
      <c r="B12" s="20"/>
      <c r="AR12" s="20"/>
      <c r="BE12" s="229"/>
      <c r="BS12" s="17" t="s">
        <v>6</v>
      </c>
    </row>
    <row r="13" spans="1:74" ht="12" customHeight="1">
      <c r="B13" s="20"/>
      <c r="D13" s="27" t="s">
        <v>28</v>
      </c>
      <c r="AK13" s="27" t="s">
        <v>25</v>
      </c>
      <c r="AN13" s="29" t="s">
        <v>29</v>
      </c>
      <c r="AR13" s="20"/>
      <c r="BE13" s="229"/>
      <c r="BS13" s="17" t="s">
        <v>6</v>
      </c>
    </row>
    <row r="14" spans="1:74" ht="12.5">
      <c r="B14" s="20"/>
      <c r="E14" s="234" t="s">
        <v>29</v>
      </c>
      <c r="F14" s="235"/>
      <c r="G14" s="235"/>
      <c r="H14" s="235"/>
      <c r="I14" s="235"/>
      <c r="J14" s="235"/>
      <c r="K14" s="235"/>
      <c r="L14" s="235"/>
      <c r="M14" s="235"/>
      <c r="N14" s="235"/>
      <c r="O14" s="235"/>
      <c r="P14" s="235"/>
      <c r="Q14" s="235"/>
      <c r="R14" s="235"/>
      <c r="S14" s="235"/>
      <c r="T14" s="235"/>
      <c r="U14" s="235"/>
      <c r="V14" s="235"/>
      <c r="W14" s="235"/>
      <c r="X14" s="235"/>
      <c r="Y14" s="235"/>
      <c r="Z14" s="235"/>
      <c r="AA14" s="235"/>
      <c r="AB14" s="235"/>
      <c r="AC14" s="235"/>
      <c r="AD14" s="235"/>
      <c r="AE14" s="235"/>
      <c r="AF14" s="235"/>
      <c r="AG14" s="235"/>
      <c r="AH14" s="235"/>
      <c r="AI14" s="235"/>
      <c r="AJ14" s="235"/>
      <c r="AK14" s="27" t="s">
        <v>27</v>
      </c>
      <c r="AN14" s="29" t="s">
        <v>29</v>
      </c>
      <c r="AR14" s="20"/>
      <c r="BE14" s="229"/>
      <c r="BS14" s="17" t="s">
        <v>6</v>
      </c>
    </row>
    <row r="15" spans="1:74" ht="7" customHeight="1">
      <c r="B15" s="20"/>
      <c r="AR15" s="20"/>
      <c r="BE15" s="229"/>
      <c r="BS15" s="17" t="s">
        <v>4</v>
      </c>
    </row>
    <row r="16" spans="1:74" ht="12" customHeight="1">
      <c r="B16" s="20"/>
      <c r="D16" s="27" t="s">
        <v>30</v>
      </c>
      <c r="AK16" s="27" t="s">
        <v>25</v>
      </c>
      <c r="AN16" s="25" t="s">
        <v>1</v>
      </c>
      <c r="AR16" s="20"/>
      <c r="BE16" s="229"/>
      <c r="BS16" s="17" t="s">
        <v>4</v>
      </c>
    </row>
    <row r="17" spans="2:71" ht="18.5" customHeight="1">
      <c r="B17" s="20"/>
      <c r="E17" s="25" t="s">
        <v>31</v>
      </c>
      <c r="AK17" s="27" t="s">
        <v>27</v>
      </c>
      <c r="AN17" s="25" t="s">
        <v>1</v>
      </c>
      <c r="AR17" s="20"/>
      <c r="BE17" s="229"/>
      <c r="BS17" s="17" t="s">
        <v>32</v>
      </c>
    </row>
    <row r="18" spans="2:71" ht="7" customHeight="1">
      <c r="B18" s="20"/>
      <c r="AR18" s="20"/>
      <c r="BE18" s="229"/>
      <c r="BS18" s="17" t="s">
        <v>6</v>
      </c>
    </row>
    <row r="19" spans="2:71" ht="12" customHeight="1">
      <c r="B19" s="20"/>
      <c r="D19" s="27" t="s">
        <v>33</v>
      </c>
      <c r="AK19" s="27" t="s">
        <v>25</v>
      </c>
      <c r="AN19" s="25" t="s">
        <v>1</v>
      </c>
      <c r="AR19" s="20"/>
      <c r="BE19" s="229"/>
      <c r="BS19" s="17" t="s">
        <v>6</v>
      </c>
    </row>
    <row r="20" spans="2:71" ht="18.5" customHeight="1">
      <c r="B20" s="20"/>
      <c r="E20" s="25" t="s">
        <v>34</v>
      </c>
      <c r="AK20" s="27" t="s">
        <v>27</v>
      </c>
      <c r="AN20" s="25" t="s">
        <v>1</v>
      </c>
      <c r="AR20" s="20"/>
      <c r="BE20" s="229"/>
      <c r="BS20" s="17" t="s">
        <v>32</v>
      </c>
    </row>
    <row r="21" spans="2:71" ht="7" customHeight="1">
      <c r="B21" s="20"/>
      <c r="AR21" s="20"/>
      <c r="BE21" s="229"/>
    </row>
    <row r="22" spans="2:71" ht="12" customHeight="1">
      <c r="B22" s="20"/>
      <c r="D22" s="27" t="s">
        <v>35</v>
      </c>
      <c r="AR22" s="20"/>
      <c r="BE22" s="229"/>
    </row>
    <row r="23" spans="2:71" ht="16.5" customHeight="1">
      <c r="B23" s="20"/>
      <c r="E23" s="236" t="s">
        <v>1</v>
      </c>
      <c r="F23" s="236"/>
      <c r="G23" s="236"/>
      <c r="H23" s="236"/>
      <c r="I23" s="236"/>
      <c r="J23" s="236"/>
      <c r="K23" s="236"/>
      <c r="L23" s="236"/>
      <c r="M23" s="236"/>
      <c r="N23" s="236"/>
      <c r="O23" s="236"/>
      <c r="P23" s="236"/>
      <c r="Q23" s="236"/>
      <c r="R23" s="236"/>
      <c r="S23" s="236"/>
      <c r="T23" s="236"/>
      <c r="U23" s="236"/>
      <c r="V23" s="236"/>
      <c r="W23" s="236"/>
      <c r="X23" s="236"/>
      <c r="Y23" s="236"/>
      <c r="Z23" s="236"/>
      <c r="AA23" s="236"/>
      <c r="AB23" s="236"/>
      <c r="AC23" s="236"/>
      <c r="AD23" s="236"/>
      <c r="AE23" s="236"/>
      <c r="AF23" s="236"/>
      <c r="AG23" s="236"/>
      <c r="AH23" s="236"/>
      <c r="AI23" s="236"/>
      <c r="AJ23" s="236"/>
      <c r="AK23" s="236"/>
      <c r="AL23" s="236"/>
      <c r="AM23" s="236"/>
      <c r="AN23" s="236"/>
      <c r="AR23" s="20"/>
      <c r="BE23" s="229"/>
    </row>
    <row r="24" spans="2:71" ht="7" customHeight="1">
      <c r="B24" s="20"/>
      <c r="AR24" s="20"/>
      <c r="BE24" s="229"/>
    </row>
    <row r="25" spans="2:71" ht="7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29"/>
    </row>
    <row r="26" spans="2:71" s="1" customFormat="1" ht="25.9" customHeight="1">
      <c r="B26" s="32"/>
      <c r="D26" s="33" t="s">
        <v>36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37">
        <f>ROUND(AG94,2)</f>
        <v>4000000</v>
      </c>
      <c r="AL26" s="238"/>
      <c r="AM26" s="238"/>
      <c r="AN26" s="238"/>
      <c r="AO26" s="238"/>
      <c r="AR26" s="32"/>
      <c r="BE26" s="229"/>
    </row>
    <row r="27" spans="2:71" s="1" customFormat="1" ht="7" customHeight="1">
      <c r="B27" s="32"/>
      <c r="AR27" s="32"/>
      <c r="BE27" s="229"/>
    </row>
    <row r="28" spans="2:71" s="1" customFormat="1" ht="12.5">
      <c r="B28" s="32"/>
      <c r="L28" s="239" t="s">
        <v>37</v>
      </c>
      <c r="M28" s="239"/>
      <c r="N28" s="239"/>
      <c r="O28" s="239"/>
      <c r="P28" s="239"/>
      <c r="W28" s="239" t="s">
        <v>38</v>
      </c>
      <c r="X28" s="239"/>
      <c r="Y28" s="239"/>
      <c r="Z28" s="239"/>
      <c r="AA28" s="239"/>
      <c r="AB28" s="239"/>
      <c r="AC28" s="239"/>
      <c r="AD28" s="239"/>
      <c r="AE28" s="239"/>
      <c r="AK28" s="239" t="s">
        <v>39</v>
      </c>
      <c r="AL28" s="239"/>
      <c r="AM28" s="239"/>
      <c r="AN28" s="239"/>
      <c r="AO28" s="239"/>
      <c r="AR28" s="32"/>
      <c r="BE28" s="229"/>
    </row>
    <row r="29" spans="2:71" s="2" customFormat="1" ht="14.4" customHeight="1">
      <c r="B29" s="36"/>
      <c r="D29" s="27" t="s">
        <v>40</v>
      </c>
      <c r="F29" s="27" t="s">
        <v>41</v>
      </c>
      <c r="L29" s="242">
        <v>0.21</v>
      </c>
      <c r="M29" s="241"/>
      <c r="N29" s="241"/>
      <c r="O29" s="241"/>
      <c r="P29" s="241"/>
      <c r="W29" s="240">
        <f>ROUND(AZ94, 2)</f>
        <v>4000000</v>
      </c>
      <c r="X29" s="241"/>
      <c r="Y29" s="241"/>
      <c r="Z29" s="241"/>
      <c r="AA29" s="241"/>
      <c r="AB29" s="241"/>
      <c r="AC29" s="241"/>
      <c r="AD29" s="241"/>
      <c r="AE29" s="241"/>
      <c r="AK29" s="240">
        <f>ROUND(AV94, 2)</f>
        <v>840000</v>
      </c>
      <c r="AL29" s="241"/>
      <c r="AM29" s="241"/>
      <c r="AN29" s="241"/>
      <c r="AO29" s="241"/>
      <c r="AR29" s="36"/>
      <c r="BE29" s="230"/>
    </row>
    <row r="30" spans="2:71" s="2" customFormat="1" ht="14.4" customHeight="1">
      <c r="B30" s="36"/>
      <c r="F30" s="27" t="s">
        <v>42</v>
      </c>
      <c r="L30" s="242">
        <v>0.15</v>
      </c>
      <c r="M30" s="241"/>
      <c r="N30" s="241"/>
      <c r="O30" s="241"/>
      <c r="P30" s="241"/>
      <c r="W30" s="240">
        <f>ROUND(BA94, 2)</f>
        <v>0</v>
      </c>
      <c r="X30" s="241"/>
      <c r="Y30" s="241"/>
      <c r="Z30" s="241"/>
      <c r="AA30" s="241"/>
      <c r="AB30" s="241"/>
      <c r="AC30" s="241"/>
      <c r="AD30" s="241"/>
      <c r="AE30" s="241"/>
      <c r="AK30" s="240">
        <f>ROUND(AW94, 2)</f>
        <v>0</v>
      </c>
      <c r="AL30" s="241"/>
      <c r="AM30" s="241"/>
      <c r="AN30" s="241"/>
      <c r="AO30" s="241"/>
      <c r="AR30" s="36"/>
      <c r="BE30" s="230"/>
    </row>
    <row r="31" spans="2:71" s="2" customFormat="1" ht="14.4" hidden="1" customHeight="1">
      <c r="B31" s="36"/>
      <c r="F31" s="27" t="s">
        <v>43</v>
      </c>
      <c r="L31" s="242">
        <v>0.21</v>
      </c>
      <c r="M31" s="241"/>
      <c r="N31" s="241"/>
      <c r="O31" s="241"/>
      <c r="P31" s="241"/>
      <c r="W31" s="240">
        <f>ROUND(BB94, 2)</f>
        <v>0</v>
      </c>
      <c r="X31" s="241"/>
      <c r="Y31" s="241"/>
      <c r="Z31" s="241"/>
      <c r="AA31" s="241"/>
      <c r="AB31" s="241"/>
      <c r="AC31" s="241"/>
      <c r="AD31" s="241"/>
      <c r="AE31" s="241"/>
      <c r="AK31" s="240">
        <v>0</v>
      </c>
      <c r="AL31" s="241"/>
      <c r="AM31" s="241"/>
      <c r="AN31" s="241"/>
      <c r="AO31" s="241"/>
      <c r="AR31" s="36"/>
      <c r="BE31" s="230"/>
    </row>
    <row r="32" spans="2:71" s="2" customFormat="1" ht="14.4" hidden="1" customHeight="1">
      <c r="B32" s="36"/>
      <c r="F32" s="27" t="s">
        <v>44</v>
      </c>
      <c r="L32" s="242">
        <v>0.15</v>
      </c>
      <c r="M32" s="241"/>
      <c r="N32" s="241"/>
      <c r="O32" s="241"/>
      <c r="P32" s="241"/>
      <c r="W32" s="240">
        <f>ROUND(BC94, 2)</f>
        <v>0</v>
      </c>
      <c r="X32" s="241"/>
      <c r="Y32" s="241"/>
      <c r="Z32" s="241"/>
      <c r="AA32" s="241"/>
      <c r="AB32" s="241"/>
      <c r="AC32" s="241"/>
      <c r="AD32" s="241"/>
      <c r="AE32" s="241"/>
      <c r="AK32" s="240">
        <v>0</v>
      </c>
      <c r="AL32" s="241"/>
      <c r="AM32" s="241"/>
      <c r="AN32" s="241"/>
      <c r="AO32" s="241"/>
      <c r="AR32" s="36"/>
      <c r="BE32" s="230"/>
    </row>
    <row r="33" spans="2:57" s="2" customFormat="1" ht="14.4" hidden="1" customHeight="1">
      <c r="B33" s="36"/>
      <c r="F33" s="27" t="s">
        <v>45</v>
      </c>
      <c r="L33" s="242">
        <v>0</v>
      </c>
      <c r="M33" s="241"/>
      <c r="N33" s="241"/>
      <c r="O33" s="241"/>
      <c r="P33" s="241"/>
      <c r="W33" s="240">
        <f>ROUND(BD94, 2)</f>
        <v>0</v>
      </c>
      <c r="X33" s="241"/>
      <c r="Y33" s="241"/>
      <c r="Z33" s="241"/>
      <c r="AA33" s="241"/>
      <c r="AB33" s="241"/>
      <c r="AC33" s="241"/>
      <c r="AD33" s="241"/>
      <c r="AE33" s="241"/>
      <c r="AK33" s="240">
        <v>0</v>
      </c>
      <c r="AL33" s="241"/>
      <c r="AM33" s="241"/>
      <c r="AN33" s="241"/>
      <c r="AO33" s="241"/>
      <c r="AR33" s="36"/>
      <c r="BE33" s="230"/>
    </row>
    <row r="34" spans="2:57" s="1" customFormat="1" ht="7" customHeight="1">
      <c r="B34" s="32"/>
      <c r="AR34" s="32"/>
      <c r="BE34" s="229"/>
    </row>
    <row r="35" spans="2:57" s="1" customFormat="1" ht="25.9" customHeight="1">
      <c r="B35" s="32"/>
      <c r="C35" s="37"/>
      <c r="D35" s="38" t="s">
        <v>46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47</v>
      </c>
      <c r="U35" s="39"/>
      <c r="V35" s="39"/>
      <c r="W35" s="39"/>
      <c r="X35" s="246" t="s">
        <v>48</v>
      </c>
      <c r="Y35" s="244"/>
      <c r="Z35" s="244"/>
      <c r="AA35" s="244"/>
      <c r="AB35" s="244"/>
      <c r="AC35" s="39"/>
      <c r="AD35" s="39"/>
      <c r="AE35" s="39"/>
      <c r="AF35" s="39"/>
      <c r="AG35" s="39"/>
      <c r="AH35" s="39"/>
      <c r="AI35" s="39"/>
      <c r="AJ35" s="39"/>
      <c r="AK35" s="243">
        <f>SUM(AK26:AK33)</f>
        <v>4840000</v>
      </c>
      <c r="AL35" s="244"/>
      <c r="AM35" s="244"/>
      <c r="AN35" s="244"/>
      <c r="AO35" s="245"/>
      <c r="AP35" s="37"/>
      <c r="AQ35" s="37"/>
      <c r="AR35" s="32"/>
    </row>
    <row r="36" spans="2:57" s="1" customFormat="1" ht="7" customHeight="1">
      <c r="B36" s="32"/>
      <c r="AR36" s="32"/>
    </row>
    <row r="37" spans="2:57" s="1" customFormat="1" ht="14.4" customHeight="1">
      <c r="B37" s="32"/>
      <c r="AR37" s="32"/>
    </row>
    <row r="38" spans="2:57" ht="14.4" customHeight="1">
      <c r="B38" s="20"/>
      <c r="AR38" s="20"/>
    </row>
    <row r="39" spans="2:57" ht="14.4" customHeight="1">
      <c r="B39" s="20"/>
      <c r="AR39" s="20"/>
    </row>
    <row r="40" spans="2:57" ht="14.4" customHeight="1">
      <c r="B40" s="20"/>
      <c r="AR40" s="20"/>
    </row>
    <row r="41" spans="2:57" ht="14.4" customHeight="1">
      <c r="B41" s="20"/>
      <c r="AR41" s="20"/>
    </row>
    <row r="42" spans="2:57" ht="14.4" customHeight="1">
      <c r="B42" s="20"/>
      <c r="AR42" s="20"/>
    </row>
    <row r="43" spans="2:57" ht="14.4" customHeight="1">
      <c r="B43" s="20"/>
      <c r="AR43" s="20"/>
    </row>
    <row r="44" spans="2:57" ht="14.4" customHeight="1">
      <c r="B44" s="20"/>
      <c r="AR44" s="20"/>
    </row>
    <row r="45" spans="2:57" ht="14.4" customHeight="1">
      <c r="B45" s="20"/>
      <c r="AR45" s="20"/>
    </row>
    <row r="46" spans="2:57" ht="14.4" customHeight="1">
      <c r="B46" s="20"/>
      <c r="AR46" s="20"/>
    </row>
    <row r="47" spans="2:57" ht="14.4" customHeight="1">
      <c r="B47" s="20"/>
      <c r="AR47" s="20"/>
    </row>
    <row r="48" spans="2:57" ht="14.4" customHeight="1">
      <c r="B48" s="20"/>
      <c r="AR48" s="20"/>
    </row>
    <row r="49" spans="2:44" s="1" customFormat="1" ht="14.4" customHeight="1">
      <c r="B49" s="32"/>
      <c r="D49" s="41" t="s">
        <v>49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50</v>
      </c>
      <c r="AI49" s="42"/>
      <c r="AJ49" s="42"/>
      <c r="AK49" s="42"/>
      <c r="AL49" s="42"/>
      <c r="AM49" s="42"/>
      <c r="AN49" s="42"/>
      <c r="AO49" s="42"/>
      <c r="AR49" s="32"/>
    </row>
    <row r="50" spans="2:44" ht="10">
      <c r="B50" s="20"/>
      <c r="AR50" s="20"/>
    </row>
    <row r="51" spans="2:44" ht="10">
      <c r="B51" s="20"/>
      <c r="AR51" s="20"/>
    </row>
    <row r="52" spans="2:44" ht="10">
      <c r="B52" s="20"/>
      <c r="AR52" s="20"/>
    </row>
    <row r="53" spans="2:44" ht="10">
      <c r="B53" s="20"/>
      <c r="AR53" s="20"/>
    </row>
    <row r="54" spans="2:44" ht="10">
      <c r="B54" s="20"/>
      <c r="AR54" s="20"/>
    </row>
    <row r="55" spans="2:44" ht="10">
      <c r="B55" s="20"/>
      <c r="AR55" s="20"/>
    </row>
    <row r="56" spans="2:44" ht="10">
      <c r="B56" s="20"/>
      <c r="AR56" s="20"/>
    </row>
    <row r="57" spans="2:44" ht="10">
      <c r="B57" s="20"/>
      <c r="AR57" s="20"/>
    </row>
    <row r="58" spans="2:44" ht="10">
      <c r="B58" s="20"/>
      <c r="AR58" s="20"/>
    </row>
    <row r="59" spans="2:44" ht="10">
      <c r="B59" s="20"/>
      <c r="AR59" s="20"/>
    </row>
    <row r="60" spans="2:44" s="1" customFormat="1" ht="12.5">
      <c r="B60" s="32"/>
      <c r="D60" s="43" t="s">
        <v>51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3" t="s">
        <v>52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3" t="s">
        <v>51</v>
      </c>
      <c r="AI60" s="34"/>
      <c r="AJ60" s="34"/>
      <c r="AK60" s="34"/>
      <c r="AL60" s="34"/>
      <c r="AM60" s="43" t="s">
        <v>52</v>
      </c>
      <c r="AN60" s="34"/>
      <c r="AO60" s="34"/>
      <c r="AR60" s="32"/>
    </row>
    <row r="61" spans="2:44" ht="10">
      <c r="B61" s="20"/>
      <c r="AR61" s="20"/>
    </row>
    <row r="62" spans="2:44" ht="10">
      <c r="B62" s="20"/>
      <c r="AR62" s="20"/>
    </row>
    <row r="63" spans="2:44" ht="10">
      <c r="B63" s="20"/>
      <c r="AR63" s="20"/>
    </row>
    <row r="64" spans="2:44" s="1" customFormat="1" ht="13">
      <c r="B64" s="32"/>
      <c r="D64" s="41" t="s">
        <v>53</v>
      </c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1" t="s">
        <v>54</v>
      </c>
      <c r="AI64" s="42"/>
      <c r="AJ64" s="42"/>
      <c r="AK64" s="42"/>
      <c r="AL64" s="42"/>
      <c r="AM64" s="42"/>
      <c r="AN64" s="42"/>
      <c r="AO64" s="42"/>
      <c r="AR64" s="32"/>
    </row>
    <row r="65" spans="2:44" ht="10">
      <c r="B65" s="20"/>
      <c r="AR65" s="20"/>
    </row>
    <row r="66" spans="2:44" ht="10">
      <c r="B66" s="20"/>
      <c r="AR66" s="20"/>
    </row>
    <row r="67" spans="2:44" ht="10">
      <c r="B67" s="20"/>
      <c r="AR67" s="20"/>
    </row>
    <row r="68" spans="2:44" ht="10">
      <c r="B68" s="20"/>
      <c r="AR68" s="20"/>
    </row>
    <row r="69" spans="2:44" ht="10">
      <c r="B69" s="20"/>
      <c r="AR69" s="20"/>
    </row>
    <row r="70" spans="2:44" ht="10">
      <c r="B70" s="20"/>
      <c r="AR70" s="20"/>
    </row>
    <row r="71" spans="2:44" ht="10">
      <c r="B71" s="20"/>
      <c r="AR71" s="20"/>
    </row>
    <row r="72" spans="2:44" ht="10">
      <c r="B72" s="20"/>
      <c r="AR72" s="20"/>
    </row>
    <row r="73" spans="2:44" ht="10">
      <c r="B73" s="20"/>
      <c r="AR73" s="20"/>
    </row>
    <row r="74" spans="2:44" ht="10">
      <c r="B74" s="20"/>
      <c r="AR74" s="20"/>
    </row>
    <row r="75" spans="2:44" s="1" customFormat="1" ht="12.5">
      <c r="B75" s="32"/>
      <c r="D75" s="43" t="s">
        <v>51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3" t="s">
        <v>52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3" t="s">
        <v>51</v>
      </c>
      <c r="AI75" s="34"/>
      <c r="AJ75" s="34"/>
      <c r="AK75" s="34"/>
      <c r="AL75" s="34"/>
      <c r="AM75" s="43" t="s">
        <v>52</v>
      </c>
      <c r="AN75" s="34"/>
      <c r="AO75" s="34"/>
      <c r="AR75" s="32"/>
    </row>
    <row r="76" spans="2:44" s="1" customFormat="1" ht="10">
      <c r="B76" s="32"/>
      <c r="AR76" s="32"/>
    </row>
    <row r="77" spans="2:44" s="1" customFormat="1" ht="7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2"/>
    </row>
    <row r="81" spans="1:91" s="1" customFormat="1" ht="7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2"/>
    </row>
    <row r="82" spans="1:91" s="1" customFormat="1" ht="25" customHeight="1">
      <c r="B82" s="32"/>
      <c r="C82" s="21" t="s">
        <v>55</v>
      </c>
      <c r="AR82" s="32"/>
    </row>
    <row r="83" spans="1:91" s="1" customFormat="1" ht="7" customHeight="1">
      <c r="B83" s="32"/>
      <c r="AR83" s="32"/>
    </row>
    <row r="84" spans="1:91" s="3" customFormat="1" ht="12" customHeight="1">
      <c r="B84" s="48"/>
      <c r="C84" s="27" t="s">
        <v>13</v>
      </c>
      <c r="L84" s="3" t="str">
        <f>K5</f>
        <v>SK24036-I</v>
      </c>
      <c r="AR84" s="48"/>
    </row>
    <row r="85" spans="1:91" s="4" customFormat="1" ht="37" customHeight="1">
      <c r="B85" s="49"/>
      <c r="C85" s="50" t="s">
        <v>16</v>
      </c>
      <c r="L85" s="205" t="str">
        <f>K6</f>
        <v>Výměna a zateplení obvodového pláště společenského centra Rychnov nad Kněžnou - I.etapa</v>
      </c>
      <c r="M85" s="206"/>
      <c r="N85" s="206"/>
      <c r="O85" s="206"/>
      <c r="P85" s="206"/>
      <c r="Q85" s="206"/>
      <c r="R85" s="206"/>
      <c r="S85" s="206"/>
      <c r="T85" s="206"/>
      <c r="U85" s="206"/>
      <c r="V85" s="206"/>
      <c r="W85" s="206"/>
      <c r="X85" s="206"/>
      <c r="Y85" s="206"/>
      <c r="Z85" s="206"/>
      <c r="AA85" s="206"/>
      <c r="AB85" s="206"/>
      <c r="AC85" s="206"/>
      <c r="AD85" s="206"/>
      <c r="AE85" s="206"/>
      <c r="AF85" s="206"/>
      <c r="AG85" s="206"/>
      <c r="AH85" s="206"/>
      <c r="AI85" s="206"/>
      <c r="AJ85" s="206"/>
      <c r="AK85" s="206"/>
      <c r="AL85" s="206"/>
      <c r="AM85" s="206"/>
      <c r="AN85" s="206"/>
      <c r="AO85" s="206"/>
      <c r="AR85" s="49"/>
    </row>
    <row r="86" spans="1:91" s="1" customFormat="1" ht="7" customHeight="1">
      <c r="B86" s="32"/>
      <c r="AR86" s="32"/>
    </row>
    <row r="87" spans="1:91" s="1" customFormat="1" ht="12" customHeight="1">
      <c r="B87" s="32"/>
      <c r="C87" s="27" t="s">
        <v>20</v>
      </c>
      <c r="L87" s="51" t="str">
        <f>IF(K8="","",K8)</f>
        <v xml:space="preserve"> </v>
      </c>
      <c r="AI87" s="27" t="s">
        <v>22</v>
      </c>
      <c r="AM87" s="207" t="str">
        <f>IF(AN8= "","",AN8)</f>
        <v>4. 9. 2024</v>
      </c>
      <c r="AN87" s="207"/>
      <c r="AR87" s="32"/>
    </row>
    <row r="88" spans="1:91" s="1" customFormat="1" ht="7" customHeight="1">
      <c r="B88" s="32"/>
      <c r="AR88" s="32"/>
    </row>
    <row r="89" spans="1:91" s="1" customFormat="1" ht="25.65" customHeight="1">
      <c r="B89" s="32"/>
      <c r="C89" s="27" t="s">
        <v>24</v>
      </c>
      <c r="L89" s="3" t="str">
        <f>IF(E11= "","",E11)</f>
        <v xml:space="preserve">Město Rychnov nad Kněžnou </v>
      </c>
      <c r="AI89" s="27" t="s">
        <v>30</v>
      </c>
      <c r="AM89" s="212" t="str">
        <f>IF(E17="","",E17)</f>
        <v xml:space="preserve">ATELIER H1 &amp; ATELIER HÁJEK s.r.o. </v>
      </c>
      <c r="AN89" s="213"/>
      <c r="AO89" s="213"/>
      <c r="AP89" s="213"/>
      <c r="AR89" s="32"/>
      <c r="AS89" s="208" t="s">
        <v>56</v>
      </c>
      <c r="AT89" s="209"/>
      <c r="AU89" s="53"/>
      <c r="AV89" s="53"/>
      <c r="AW89" s="53"/>
      <c r="AX89" s="53"/>
      <c r="AY89" s="53"/>
      <c r="AZ89" s="53"/>
      <c r="BA89" s="53"/>
      <c r="BB89" s="53"/>
      <c r="BC89" s="53"/>
      <c r="BD89" s="54"/>
    </row>
    <row r="90" spans="1:91" s="1" customFormat="1" ht="15.15" customHeight="1">
      <c r="B90" s="32"/>
      <c r="C90" s="27" t="s">
        <v>28</v>
      </c>
      <c r="L90" s="3" t="str">
        <f>IF(E14= "Vyplň údaj","",E14)</f>
        <v/>
      </c>
      <c r="AI90" s="27" t="s">
        <v>33</v>
      </c>
      <c r="AM90" s="212" t="str">
        <f>IF(E20="","",E20)</f>
        <v>Martin Škrabal</v>
      </c>
      <c r="AN90" s="213"/>
      <c r="AO90" s="213"/>
      <c r="AP90" s="213"/>
      <c r="AR90" s="32"/>
      <c r="AS90" s="210"/>
      <c r="AT90" s="211"/>
      <c r="BD90" s="56"/>
    </row>
    <row r="91" spans="1:91" s="1" customFormat="1" ht="10.75" customHeight="1">
      <c r="B91" s="32"/>
      <c r="AR91" s="32"/>
      <c r="AS91" s="210"/>
      <c r="AT91" s="211"/>
      <c r="BD91" s="56"/>
    </row>
    <row r="92" spans="1:91" s="1" customFormat="1" ht="29.25" customHeight="1">
      <c r="B92" s="32"/>
      <c r="C92" s="214" t="s">
        <v>57</v>
      </c>
      <c r="D92" s="215"/>
      <c r="E92" s="215"/>
      <c r="F92" s="215"/>
      <c r="G92" s="215"/>
      <c r="H92" s="57"/>
      <c r="I92" s="217" t="s">
        <v>58</v>
      </c>
      <c r="J92" s="215"/>
      <c r="K92" s="215"/>
      <c r="L92" s="215"/>
      <c r="M92" s="215"/>
      <c r="N92" s="215"/>
      <c r="O92" s="215"/>
      <c r="P92" s="215"/>
      <c r="Q92" s="215"/>
      <c r="R92" s="215"/>
      <c r="S92" s="215"/>
      <c r="T92" s="215"/>
      <c r="U92" s="215"/>
      <c r="V92" s="215"/>
      <c r="W92" s="215"/>
      <c r="X92" s="215"/>
      <c r="Y92" s="215"/>
      <c r="Z92" s="215"/>
      <c r="AA92" s="215"/>
      <c r="AB92" s="215"/>
      <c r="AC92" s="215"/>
      <c r="AD92" s="215"/>
      <c r="AE92" s="215"/>
      <c r="AF92" s="215"/>
      <c r="AG92" s="216" t="s">
        <v>59</v>
      </c>
      <c r="AH92" s="215"/>
      <c r="AI92" s="215"/>
      <c r="AJ92" s="215"/>
      <c r="AK92" s="215"/>
      <c r="AL92" s="215"/>
      <c r="AM92" s="215"/>
      <c r="AN92" s="217" t="s">
        <v>60</v>
      </c>
      <c r="AO92" s="215"/>
      <c r="AP92" s="218"/>
      <c r="AQ92" s="58" t="s">
        <v>61</v>
      </c>
      <c r="AR92" s="32"/>
      <c r="AS92" s="59" t="s">
        <v>62</v>
      </c>
      <c r="AT92" s="60" t="s">
        <v>63</v>
      </c>
      <c r="AU92" s="60" t="s">
        <v>64</v>
      </c>
      <c r="AV92" s="60" t="s">
        <v>65</v>
      </c>
      <c r="AW92" s="60" t="s">
        <v>66</v>
      </c>
      <c r="AX92" s="60" t="s">
        <v>67</v>
      </c>
      <c r="AY92" s="60" t="s">
        <v>68</v>
      </c>
      <c r="AZ92" s="60" t="s">
        <v>69</v>
      </c>
      <c r="BA92" s="60" t="s">
        <v>70</v>
      </c>
      <c r="BB92" s="60" t="s">
        <v>71</v>
      </c>
      <c r="BC92" s="60" t="s">
        <v>72</v>
      </c>
      <c r="BD92" s="61" t="s">
        <v>73</v>
      </c>
    </row>
    <row r="93" spans="1:91" s="1" customFormat="1" ht="10.75" customHeight="1">
      <c r="B93" s="32"/>
      <c r="AR93" s="32"/>
      <c r="AS93" s="62"/>
      <c r="AT93" s="53"/>
      <c r="AU93" s="53"/>
      <c r="AV93" s="53"/>
      <c r="AW93" s="53"/>
      <c r="AX93" s="53"/>
      <c r="AY93" s="53"/>
      <c r="AZ93" s="53"/>
      <c r="BA93" s="53"/>
      <c r="BB93" s="53"/>
      <c r="BC93" s="53"/>
      <c r="BD93" s="54"/>
    </row>
    <row r="94" spans="1:91" s="5" customFormat="1" ht="32.4" customHeight="1">
      <c r="B94" s="63"/>
      <c r="C94" s="64" t="s">
        <v>74</v>
      </c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  <c r="AA94" s="65"/>
      <c r="AB94" s="65"/>
      <c r="AC94" s="65"/>
      <c r="AD94" s="65"/>
      <c r="AE94" s="65"/>
      <c r="AF94" s="65"/>
      <c r="AG94" s="226">
        <f>ROUND(AG95+AG99,2)</f>
        <v>4000000</v>
      </c>
      <c r="AH94" s="226"/>
      <c r="AI94" s="226"/>
      <c r="AJ94" s="226"/>
      <c r="AK94" s="226"/>
      <c r="AL94" s="226"/>
      <c r="AM94" s="226"/>
      <c r="AN94" s="227">
        <f t="shared" ref="AN94:AN99" si="0">SUM(AG94,AT94)</f>
        <v>4840000</v>
      </c>
      <c r="AO94" s="227"/>
      <c r="AP94" s="227"/>
      <c r="AQ94" s="67" t="s">
        <v>1</v>
      </c>
      <c r="AR94" s="63"/>
      <c r="AS94" s="68">
        <f>ROUND(AS95+AS99,2)</f>
        <v>0</v>
      </c>
      <c r="AT94" s="69">
        <f t="shared" ref="AT94:AT99" si="1">ROUND(SUM(AV94:AW94),2)</f>
        <v>840000</v>
      </c>
      <c r="AU94" s="70">
        <f>ROUND(AU95+AU99,5)</f>
        <v>0</v>
      </c>
      <c r="AV94" s="69">
        <f>ROUND(AZ94*L29,2)</f>
        <v>840000</v>
      </c>
      <c r="AW94" s="69">
        <f>ROUND(BA94*L30,2)</f>
        <v>0</v>
      </c>
      <c r="AX94" s="69">
        <f>ROUND(BB94*L29,2)</f>
        <v>0</v>
      </c>
      <c r="AY94" s="69">
        <f>ROUND(BC94*L30,2)</f>
        <v>0</v>
      </c>
      <c r="AZ94" s="69">
        <f>ROUND(AZ95+AZ99,2)</f>
        <v>4000000</v>
      </c>
      <c r="BA94" s="69">
        <f>ROUND(BA95+BA99,2)</f>
        <v>0</v>
      </c>
      <c r="BB94" s="69">
        <f>ROUND(BB95+BB99,2)</f>
        <v>0</v>
      </c>
      <c r="BC94" s="69">
        <f>ROUND(BC95+BC99,2)</f>
        <v>0</v>
      </c>
      <c r="BD94" s="71">
        <f>ROUND(BD95+BD99,2)</f>
        <v>0</v>
      </c>
      <c r="BS94" s="72" t="s">
        <v>75</v>
      </c>
      <c r="BT94" s="72" t="s">
        <v>76</v>
      </c>
      <c r="BU94" s="73" t="s">
        <v>77</v>
      </c>
      <c r="BV94" s="72" t="s">
        <v>78</v>
      </c>
      <c r="BW94" s="72" t="s">
        <v>5</v>
      </c>
      <c r="BX94" s="72" t="s">
        <v>79</v>
      </c>
      <c r="CL94" s="72" t="s">
        <v>1</v>
      </c>
    </row>
    <row r="95" spans="1:91" s="6" customFormat="1" ht="16.5" customHeight="1">
      <c r="B95" s="74"/>
      <c r="C95" s="75"/>
      <c r="D95" s="222" t="s">
        <v>80</v>
      </c>
      <c r="E95" s="222"/>
      <c r="F95" s="222"/>
      <c r="G95" s="222"/>
      <c r="H95" s="222"/>
      <c r="I95" s="76"/>
      <c r="J95" s="222" t="s">
        <v>81</v>
      </c>
      <c r="K95" s="222"/>
      <c r="L95" s="222"/>
      <c r="M95" s="222"/>
      <c r="N95" s="222"/>
      <c r="O95" s="222"/>
      <c r="P95" s="222"/>
      <c r="Q95" s="222"/>
      <c r="R95" s="222"/>
      <c r="S95" s="222"/>
      <c r="T95" s="222"/>
      <c r="U95" s="222"/>
      <c r="V95" s="222"/>
      <c r="W95" s="222"/>
      <c r="X95" s="222"/>
      <c r="Y95" s="222"/>
      <c r="Z95" s="222"/>
      <c r="AA95" s="222"/>
      <c r="AB95" s="222"/>
      <c r="AC95" s="222"/>
      <c r="AD95" s="222"/>
      <c r="AE95" s="222"/>
      <c r="AF95" s="222"/>
      <c r="AG95" s="219">
        <f>ROUND(SUM(AG96:AG98),2)</f>
        <v>0</v>
      </c>
      <c r="AH95" s="220"/>
      <c r="AI95" s="220"/>
      <c r="AJ95" s="220"/>
      <c r="AK95" s="220"/>
      <c r="AL95" s="220"/>
      <c r="AM95" s="220"/>
      <c r="AN95" s="221">
        <f t="shared" si="0"/>
        <v>0</v>
      </c>
      <c r="AO95" s="220"/>
      <c r="AP95" s="220"/>
      <c r="AQ95" s="77" t="s">
        <v>82</v>
      </c>
      <c r="AR95" s="74"/>
      <c r="AS95" s="78">
        <f>ROUND(SUM(AS96:AS98),2)</f>
        <v>0</v>
      </c>
      <c r="AT95" s="79">
        <f t="shared" si="1"/>
        <v>0</v>
      </c>
      <c r="AU95" s="80">
        <f>ROUND(SUM(AU96:AU98),5)</f>
        <v>0</v>
      </c>
      <c r="AV95" s="79">
        <f>ROUND(AZ95*L29,2)</f>
        <v>0</v>
      </c>
      <c r="AW95" s="79">
        <f>ROUND(BA95*L30,2)</f>
        <v>0</v>
      </c>
      <c r="AX95" s="79">
        <f>ROUND(BB95*L29,2)</f>
        <v>0</v>
      </c>
      <c r="AY95" s="79">
        <f>ROUND(BC95*L30,2)</f>
        <v>0</v>
      </c>
      <c r="AZ95" s="79">
        <f>ROUND(SUM(AZ96:AZ98),2)</f>
        <v>0</v>
      </c>
      <c r="BA95" s="79">
        <f>ROUND(SUM(BA96:BA98),2)</f>
        <v>0</v>
      </c>
      <c r="BB95" s="79">
        <f>ROUND(SUM(BB96:BB98),2)</f>
        <v>0</v>
      </c>
      <c r="BC95" s="79">
        <f>ROUND(SUM(BC96:BC98),2)</f>
        <v>0</v>
      </c>
      <c r="BD95" s="81">
        <f>ROUND(SUM(BD96:BD98),2)</f>
        <v>0</v>
      </c>
      <c r="BS95" s="82" t="s">
        <v>75</v>
      </c>
      <c r="BT95" s="82" t="s">
        <v>83</v>
      </c>
      <c r="BV95" s="82" t="s">
        <v>78</v>
      </c>
      <c r="BW95" s="82" t="s">
        <v>84</v>
      </c>
      <c r="BX95" s="82" t="s">
        <v>5</v>
      </c>
      <c r="CL95" s="82" t="s">
        <v>1</v>
      </c>
      <c r="CM95" s="82" t="s">
        <v>85</v>
      </c>
    </row>
    <row r="96" spans="1:91" s="3" customFormat="1" ht="16.5" customHeight="1">
      <c r="A96" s="83" t="s">
        <v>86</v>
      </c>
      <c r="B96" s="48"/>
      <c r="C96" s="9"/>
      <c r="D96" s="9"/>
      <c r="E96" s="225" t="s">
        <v>80</v>
      </c>
      <c r="F96" s="225"/>
      <c r="G96" s="225"/>
      <c r="H96" s="225"/>
      <c r="I96" s="225"/>
      <c r="J96" s="9"/>
      <c r="K96" s="225" t="s">
        <v>81</v>
      </c>
      <c r="L96" s="225"/>
      <c r="M96" s="225"/>
      <c r="N96" s="225"/>
      <c r="O96" s="225"/>
      <c r="P96" s="225"/>
      <c r="Q96" s="225"/>
      <c r="R96" s="225"/>
      <c r="S96" s="225"/>
      <c r="T96" s="225"/>
      <c r="U96" s="225"/>
      <c r="V96" s="225"/>
      <c r="W96" s="225"/>
      <c r="X96" s="225"/>
      <c r="Y96" s="225"/>
      <c r="Z96" s="225"/>
      <c r="AA96" s="225"/>
      <c r="AB96" s="225"/>
      <c r="AC96" s="225"/>
      <c r="AD96" s="225"/>
      <c r="AE96" s="225"/>
      <c r="AF96" s="225"/>
      <c r="AG96" s="223">
        <f>'ST - Stavební úpravy'!J30</f>
        <v>0</v>
      </c>
      <c r="AH96" s="224"/>
      <c r="AI96" s="224"/>
      <c r="AJ96" s="224"/>
      <c r="AK96" s="224"/>
      <c r="AL96" s="224"/>
      <c r="AM96" s="224"/>
      <c r="AN96" s="223">
        <f t="shared" si="0"/>
        <v>0</v>
      </c>
      <c r="AO96" s="224"/>
      <c r="AP96" s="224"/>
      <c r="AQ96" s="84" t="s">
        <v>87</v>
      </c>
      <c r="AR96" s="48"/>
      <c r="AS96" s="85">
        <v>0</v>
      </c>
      <c r="AT96" s="86">
        <f t="shared" si="1"/>
        <v>0</v>
      </c>
      <c r="AU96" s="87">
        <f>'ST - Stavební úpravy'!P140</f>
        <v>0</v>
      </c>
      <c r="AV96" s="86">
        <f>'ST - Stavební úpravy'!J33</f>
        <v>0</v>
      </c>
      <c r="AW96" s="86">
        <f>'ST - Stavební úpravy'!J34</f>
        <v>0</v>
      </c>
      <c r="AX96" s="86">
        <f>'ST - Stavební úpravy'!J35</f>
        <v>0</v>
      </c>
      <c r="AY96" s="86">
        <f>'ST - Stavební úpravy'!J36</f>
        <v>0</v>
      </c>
      <c r="AZ96" s="86">
        <f>'ST - Stavební úpravy'!F33</f>
        <v>0</v>
      </c>
      <c r="BA96" s="86">
        <f>'ST - Stavební úpravy'!F34</f>
        <v>0</v>
      </c>
      <c r="BB96" s="86">
        <f>'ST - Stavební úpravy'!F35</f>
        <v>0</v>
      </c>
      <c r="BC96" s="86">
        <f>'ST - Stavební úpravy'!F36</f>
        <v>0</v>
      </c>
      <c r="BD96" s="88">
        <f>'ST - Stavební úpravy'!F37</f>
        <v>0</v>
      </c>
      <c r="BT96" s="25" t="s">
        <v>85</v>
      </c>
      <c r="BU96" s="25" t="s">
        <v>88</v>
      </c>
      <c r="BV96" s="25" t="s">
        <v>78</v>
      </c>
      <c r="BW96" s="25" t="s">
        <v>84</v>
      </c>
      <c r="BX96" s="25" t="s">
        <v>5</v>
      </c>
      <c r="CL96" s="25" t="s">
        <v>1</v>
      </c>
      <c r="CM96" s="25" t="s">
        <v>85</v>
      </c>
    </row>
    <row r="97" spans="1:91" s="3" customFormat="1" ht="16.5" customHeight="1">
      <c r="A97" s="83" t="s">
        <v>86</v>
      </c>
      <c r="B97" s="48"/>
      <c r="C97" s="9"/>
      <c r="D97" s="9"/>
      <c r="E97" s="225" t="s">
        <v>89</v>
      </c>
      <c r="F97" s="225"/>
      <c r="G97" s="225"/>
      <c r="H97" s="225"/>
      <c r="I97" s="225"/>
      <c r="J97" s="9"/>
      <c r="K97" s="225" t="s">
        <v>90</v>
      </c>
      <c r="L97" s="225"/>
      <c r="M97" s="225"/>
      <c r="N97" s="225"/>
      <c r="O97" s="225"/>
      <c r="P97" s="225"/>
      <c r="Q97" s="225"/>
      <c r="R97" s="225"/>
      <c r="S97" s="225"/>
      <c r="T97" s="225"/>
      <c r="U97" s="225"/>
      <c r="V97" s="225"/>
      <c r="W97" s="225"/>
      <c r="X97" s="225"/>
      <c r="Y97" s="225"/>
      <c r="Z97" s="225"/>
      <c r="AA97" s="225"/>
      <c r="AB97" s="225"/>
      <c r="AC97" s="225"/>
      <c r="AD97" s="225"/>
      <c r="AE97" s="225"/>
      <c r="AF97" s="225"/>
      <c r="AG97" s="223">
        <f>'ZTI - Zdravotně technické...'!J32</f>
        <v>0</v>
      </c>
      <c r="AH97" s="224"/>
      <c r="AI97" s="224"/>
      <c r="AJ97" s="224"/>
      <c r="AK97" s="224"/>
      <c r="AL97" s="224"/>
      <c r="AM97" s="224"/>
      <c r="AN97" s="223">
        <f t="shared" si="0"/>
        <v>0</v>
      </c>
      <c r="AO97" s="224"/>
      <c r="AP97" s="224"/>
      <c r="AQ97" s="84" t="s">
        <v>87</v>
      </c>
      <c r="AR97" s="48"/>
      <c r="AS97" s="85">
        <v>0</v>
      </c>
      <c r="AT97" s="86">
        <f t="shared" si="1"/>
        <v>0</v>
      </c>
      <c r="AU97" s="87">
        <f>'ZTI - Zdravotně technické...'!P128</f>
        <v>0</v>
      </c>
      <c r="AV97" s="86">
        <f>'ZTI - Zdravotně technické...'!J35</f>
        <v>0</v>
      </c>
      <c r="AW97" s="86">
        <f>'ZTI - Zdravotně technické...'!J36</f>
        <v>0</v>
      </c>
      <c r="AX97" s="86">
        <f>'ZTI - Zdravotně technické...'!J37</f>
        <v>0</v>
      </c>
      <c r="AY97" s="86">
        <f>'ZTI - Zdravotně technické...'!J38</f>
        <v>0</v>
      </c>
      <c r="AZ97" s="86">
        <f>'ZTI - Zdravotně technické...'!F35</f>
        <v>0</v>
      </c>
      <c r="BA97" s="86">
        <f>'ZTI - Zdravotně technické...'!F36</f>
        <v>0</v>
      </c>
      <c r="BB97" s="86">
        <f>'ZTI - Zdravotně technické...'!F37</f>
        <v>0</v>
      </c>
      <c r="BC97" s="86">
        <f>'ZTI - Zdravotně technické...'!F38</f>
        <v>0</v>
      </c>
      <c r="BD97" s="88">
        <f>'ZTI - Zdravotně technické...'!F39</f>
        <v>0</v>
      </c>
      <c r="BT97" s="25" t="s">
        <v>85</v>
      </c>
      <c r="BV97" s="25" t="s">
        <v>78</v>
      </c>
      <c r="BW97" s="25" t="s">
        <v>91</v>
      </c>
      <c r="BX97" s="25" t="s">
        <v>84</v>
      </c>
      <c r="CL97" s="25" t="s">
        <v>1</v>
      </c>
    </row>
    <row r="98" spans="1:91" s="3" customFormat="1" ht="16.5" customHeight="1">
      <c r="A98" s="83" t="s">
        <v>86</v>
      </c>
      <c r="B98" s="48"/>
      <c r="C98" s="9"/>
      <c r="D98" s="9"/>
      <c r="E98" s="225" t="s">
        <v>92</v>
      </c>
      <c r="F98" s="225"/>
      <c r="G98" s="225"/>
      <c r="H98" s="225"/>
      <c r="I98" s="225"/>
      <c r="J98" s="9"/>
      <c r="K98" s="225" t="s">
        <v>93</v>
      </c>
      <c r="L98" s="225"/>
      <c r="M98" s="225"/>
      <c r="N98" s="225"/>
      <c r="O98" s="225"/>
      <c r="P98" s="225"/>
      <c r="Q98" s="225"/>
      <c r="R98" s="225"/>
      <c r="S98" s="225"/>
      <c r="T98" s="225"/>
      <c r="U98" s="225"/>
      <c r="V98" s="225"/>
      <c r="W98" s="225"/>
      <c r="X98" s="225"/>
      <c r="Y98" s="225"/>
      <c r="Z98" s="225"/>
      <c r="AA98" s="225"/>
      <c r="AB98" s="225"/>
      <c r="AC98" s="225"/>
      <c r="AD98" s="225"/>
      <c r="AE98" s="225"/>
      <c r="AF98" s="225"/>
      <c r="AG98" s="223">
        <f>'EL - Elektroinstalace'!J32</f>
        <v>0</v>
      </c>
      <c r="AH98" s="224"/>
      <c r="AI98" s="224"/>
      <c r="AJ98" s="224"/>
      <c r="AK98" s="224"/>
      <c r="AL98" s="224"/>
      <c r="AM98" s="224"/>
      <c r="AN98" s="223">
        <f t="shared" si="0"/>
        <v>0</v>
      </c>
      <c r="AO98" s="224"/>
      <c r="AP98" s="224"/>
      <c r="AQ98" s="84" t="s">
        <v>87</v>
      </c>
      <c r="AR98" s="48"/>
      <c r="AS98" s="85">
        <v>0</v>
      </c>
      <c r="AT98" s="86">
        <f t="shared" si="1"/>
        <v>0</v>
      </c>
      <c r="AU98" s="87">
        <f>'EL - Elektroinstalace'!P122</f>
        <v>0</v>
      </c>
      <c r="AV98" s="86">
        <f>'EL - Elektroinstalace'!J35</f>
        <v>0</v>
      </c>
      <c r="AW98" s="86">
        <f>'EL - Elektroinstalace'!J36</f>
        <v>0</v>
      </c>
      <c r="AX98" s="86">
        <f>'EL - Elektroinstalace'!J37</f>
        <v>0</v>
      </c>
      <c r="AY98" s="86">
        <f>'EL - Elektroinstalace'!J38</f>
        <v>0</v>
      </c>
      <c r="AZ98" s="86">
        <f>'EL - Elektroinstalace'!F35</f>
        <v>0</v>
      </c>
      <c r="BA98" s="86">
        <f>'EL - Elektroinstalace'!F36</f>
        <v>0</v>
      </c>
      <c r="BB98" s="86">
        <f>'EL - Elektroinstalace'!F37</f>
        <v>0</v>
      </c>
      <c r="BC98" s="86">
        <f>'EL - Elektroinstalace'!F38</f>
        <v>0</v>
      </c>
      <c r="BD98" s="88">
        <f>'EL - Elektroinstalace'!F39</f>
        <v>0</v>
      </c>
      <c r="BT98" s="25" t="s">
        <v>85</v>
      </c>
      <c r="BV98" s="25" t="s">
        <v>78</v>
      </c>
      <c r="BW98" s="25" t="s">
        <v>94</v>
      </c>
      <c r="BX98" s="25" t="s">
        <v>84</v>
      </c>
      <c r="CL98" s="25" t="s">
        <v>1</v>
      </c>
    </row>
    <row r="99" spans="1:91" s="6" customFormat="1" ht="16.5" customHeight="1">
      <c r="A99" s="83" t="s">
        <v>86</v>
      </c>
      <c r="B99" s="74"/>
      <c r="C99" s="75"/>
      <c r="D99" s="222" t="s">
        <v>95</v>
      </c>
      <c r="E99" s="222"/>
      <c r="F99" s="222"/>
      <c r="G99" s="222"/>
      <c r="H99" s="222"/>
      <c r="I99" s="76"/>
      <c r="J99" s="222" t="s">
        <v>96</v>
      </c>
      <c r="K99" s="222"/>
      <c r="L99" s="222"/>
      <c r="M99" s="222"/>
      <c r="N99" s="222"/>
      <c r="O99" s="222"/>
      <c r="P99" s="222"/>
      <c r="Q99" s="222"/>
      <c r="R99" s="222"/>
      <c r="S99" s="222"/>
      <c r="T99" s="222"/>
      <c r="U99" s="222"/>
      <c r="V99" s="222"/>
      <c r="W99" s="222"/>
      <c r="X99" s="222"/>
      <c r="Y99" s="222"/>
      <c r="Z99" s="222"/>
      <c r="AA99" s="222"/>
      <c r="AB99" s="222"/>
      <c r="AC99" s="222"/>
      <c r="AD99" s="222"/>
      <c r="AE99" s="222"/>
      <c r="AF99" s="222"/>
      <c r="AG99" s="221">
        <f>'VRN - Vedlejší rozpočtové...'!J30</f>
        <v>4000000</v>
      </c>
      <c r="AH99" s="220"/>
      <c r="AI99" s="220"/>
      <c r="AJ99" s="220"/>
      <c r="AK99" s="220"/>
      <c r="AL99" s="220"/>
      <c r="AM99" s="220"/>
      <c r="AN99" s="221">
        <f t="shared" si="0"/>
        <v>4840000</v>
      </c>
      <c r="AO99" s="220"/>
      <c r="AP99" s="220"/>
      <c r="AQ99" s="77" t="s">
        <v>82</v>
      </c>
      <c r="AR99" s="74"/>
      <c r="AS99" s="89">
        <v>0</v>
      </c>
      <c r="AT99" s="90">
        <f t="shared" si="1"/>
        <v>840000</v>
      </c>
      <c r="AU99" s="91">
        <f>'VRN - Vedlejší rozpočtové...'!P122</f>
        <v>0</v>
      </c>
      <c r="AV99" s="90">
        <f>'VRN - Vedlejší rozpočtové...'!J33</f>
        <v>840000</v>
      </c>
      <c r="AW99" s="90">
        <f>'VRN - Vedlejší rozpočtové...'!J34</f>
        <v>0</v>
      </c>
      <c r="AX99" s="90">
        <f>'VRN - Vedlejší rozpočtové...'!J35</f>
        <v>0</v>
      </c>
      <c r="AY99" s="90">
        <f>'VRN - Vedlejší rozpočtové...'!J36</f>
        <v>0</v>
      </c>
      <c r="AZ99" s="90">
        <f>'VRN - Vedlejší rozpočtové...'!F33</f>
        <v>4000000</v>
      </c>
      <c r="BA99" s="90">
        <f>'VRN - Vedlejší rozpočtové...'!F34</f>
        <v>0</v>
      </c>
      <c r="BB99" s="90">
        <f>'VRN - Vedlejší rozpočtové...'!F35</f>
        <v>0</v>
      </c>
      <c r="BC99" s="90">
        <f>'VRN - Vedlejší rozpočtové...'!F36</f>
        <v>0</v>
      </c>
      <c r="BD99" s="92">
        <f>'VRN - Vedlejší rozpočtové...'!F37</f>
        <v>0</v>
      </c>
      <c r="BT99" s="82" t="s">
        <v>83</v>
      </c>
      <c r="BV99" s="82" t="s">
        <v>78</v>
      </c>
      <c r="BW99" s="82" t="s">
        <v>97</v>
      </c>
      <c r="BX99" s="82" t="s">
        <v>5</v>
      </c>
      <c r="CL99" s="82" t="s">
        <v>1</v>
      </c>
      <c r="CM99" s="82" t="s">
        <v>85</v>
      </c>
    </row>
    <row r="100" spans="1:91" s="1" customFormat="1" ht="30" customHeight="1">
      <c r="B100" s="32"/>
      <c r="AR100" s="32"/>
    </row>
    <row r="101" spans="1:91" s="1" customFormat="1" ht="7" customHeight="1">
      <c r="B101" s="44"/>
      <c r="C101" s="45"/>
      <c r="D101" s="45"/>
      <c r="E101" s="45"/>
      <c r="F101" s="45"/>
      <c r="G101" s="45"/>
      <c r="H101" s="45"/>
      <c r="I101" s="45"/>
      <c r="J101" s="45"/>
      <c r="K101" s="45"/>
      <c r="L101" s="45"/>
      <c r="M101" s="45"/>
      <c r="N101" s="45"/>
      <c r="O101" s="45"/>
      <c r="P101" s="45"/>
      <c r="Q101" s="45"/>
      <c r="R101" s="45"/>
      <c r="S101" s="45"/>
      <c r="T101" s="45"/>
      <c r="U101" s="45"/>
      <c r="V101" s="45"/>
      <c r="W101" s="45"/>
      <c r="X101" s="45"/>
      <c r="Y101" s="45"/>
      <c r="Z101" s="45"/>
      <c r="AA101" s="45"/>
      <c r="AB101" s="45"/>
      <c r="AC101" s="45"/>
      <c r="AD101" s="45"/>
      <c r="AE101" s="45"/>
      <c r="AF101" s="45"/>
      <c r="AG101" s="45"/>
      <c r="AH101" s="45"/>
      <c r="AI101" s="45"/>
      <c r="AJ101" s="45"/>
      <c r="AK101" s="45"/>
      <c r="AL101" s="45"/>
      <c r="AM101" s="45"/>
      <c r="AN101" s="45"/>
      <c r="AO101" s="45"/>
      <c r="AP101" s="45"/>
      <c r="AQ101" s="45"/>
      <c r="AR101" s="32"/>
    </row>
  </sheetData>
  <sheetProtection algorithmName="SHA-512" hashValue="Gzl6YsrPL/oNXw4G4tHXU5hfQ1qsl7Oxeprnbm3vkEIM81kiyYOnW3XByike74qY3ntV+TcRnD/3IJr2n92rNg==" saltValue="b6207ibaCsOSPu65Mdw/I2PBOqWcz2KkGwe+5zr0h6lIzXC9uP2WbRyyN1etHE1qFK41gn00i+nuyHq9xhcKuw==" spinCount="100000" sheet="1" objects="1" scenarios="1" formatColumns="0" formatRows="0"/>
  <mergeCells count="58">
    <mergeCell ref="AR2:BE2"/>
    <mergeCell ref="L33:P33"/>
    <mergeCell ref="AK33:AO33"/>
    <mergeCell ref="W33:AE33"/>
    <mergeCell ref="AK35:AO35"/>
    <mergeCell ref="X35:AB35"/>
    <mergeCell ref="W31:AE31"/>
    <mergeCell ref="L31:P31"/>
    <mergeCell ref="L32:P32"/>
    <mergeCell ref="W32:AE32"/>
    <mergeCell ref="AK32:AO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AG98:AM98"/>
    <mergeCell ref="AN98:AP98"/>
    <mergeCell ref="E98:I98"/>
    <mergeCell ref="K98:AF98"/>
    <mergeCell ref="AN99:AP99"/>
    <mergeCell ref="AG99:AM99"/>
    <mergeCell ref="D99:H99"/>
    <mergeCell ref="J99:AF99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AG94:AM94"/>
    <mergeCell ref="AN94:AP94"/>
    <mergeCell ref="L85:AO85"/>
    <mergeCell ref="AM87:AN87"/>
    <mergeCell ref="AS89:AT91"/>
    <mergeCell ref="AM89:AP89"/>
    <mergeCell ref="AM90:AP90"/>
  </mergeCells>
  <hyperlinks>
    <hyperlink ref="A96" location="'ST - Stavební úpravy'!C2" display="/" xr:uid="{00000000-0004-0000-0000-000000000000}"/>
    <hyperlink ref="A97" location="'ZTI - Zdravotně technické...'!C2" display="/" xr:uid="{00000000-0004-0000-0000-000001000000}"/>
    <hyperlink ref="A98" location="'EL - Elektroinstalace'!C2" display="/" xr:uid="{00000000-0004-0000-0000-000002000000}"/>
    <hyperlink ref="A99" location="'VRN - Vedlejší rozpočtové...'!C2" display="/" xr:uid="{00000000-0004-0000-0000-000003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142"/>
  <sheetViews>
    <sheetView showGridLines="0" workbookViewId="0"/>
  </sheetViews>
  <sheetFormatPr defaultRowHeight="14.5"/>
  <cols>
    <col min="1" max="1" width="8.33203125" customWidth="1"/>
    <col min="2" max="2" width="1.218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1" width="22.33203125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7" customHeight="1">
      <c r="L2" s="232"/>
      <c r="M2" s="232"/>
      <c r="N2" s="232"/>
      <c r="O2" s="232"/>
      <c r="P2" s="232"/>
      <c r="Q2" s="232"/>
      <c r="R2" s="232"/>
      <c r="S2" s="232"/>
      <c r="T2" s="232"/>
      <c r="U2" s="232"/>
      <c r="V2" s="232"/>
      <c r="AT2" s="17" t="s">
        <v>84</v>
      </c>
      <c r="AZ2" s="93" t="s">
        <v>98</v>
      </c>
      <c r="BA2" s="93" t="s">
        <v>1</v>
      </c>
      <c r="BB2" s="93" t="s">
        <v>1</v>
      </c>
      <c r="BC2" s="93" t="s">
        <v>99</v>
      </c>
      <c r="BD2" s="93" t="s">
        <v>85</v>
      </c>
    </row>
    <row r="3" spans="2:56" ht="7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  <c r="AZ3" s="93" t="s">
        <v>100</v>
      </c>
      <c r="BA3" s="93" t="s">
        <v>1</v>
      </c>
      <c r="BB3" s="93" t="s">
        <v>1</v>
      </c>
      <c r="BC3" s="93" t="s">
        <v>101</v>
      </c>
      <c r="BD3" s="93" t="s">
        <v>85</v>
      </c>
    </row>
    <row r="4" spans="2:56" ht="25" customHeight="1">
      <c r="B4" s="20"/>
      <c r="D4" s="21" t="s">
        <v>102</v>
      </c>
      <c r="L4" s="20"/>
      <c r="M4" s="94" t="s">
        <v>10</v>
      </c>
      <c r="AT4" s="17" t="s">
        <v>4</v>
      </c>
      <c r="AZ4" s="93" t="s">
        <v>103</v>
      </c>
      <c r="BA4" s="93" t="s">
        <v>1</v>
      </c>
      <c r="BB4" s="93" t="s">
        <v>1</v>
      </c>
      <c r="BC4" s="93" t="s">
        <v>104</v>
      </c>
      <c r="BD4" s="93" t="s">
        <v>85</v>
      </c>
    </row>
    <row r="5" spans="2:56" ht="7" customHeight="1">
      <c r="B5" s="20"/>
      <c r="L5" s="20"/>
      <c r="AZ5" s="93" t="s">
        <v>105</v>
      </c>
      <c r="BA5" s="93" t="s">
        <v>1</v>
      </c>
      <c r="BB5" s="93" t="s">
        <v>1</v>
      </c>
      <c r="BC5" s="93" t="s">
        <v>106</v>
      </c>
      <c r="BD5" s="93" t="s">
        <v>85</v>
      </c>
    </row>
    <row r="6" spans="2:56" ht="12" customHeight="1">
      <c r="B6" s="20"/>
      <c r="D6" s="27" t="s">
        <v>16</v>
      </c>
      <c r="L6" s="20"/>
      <c r="AZ6" s="93" t="s">
        <v>107</v>
      </c>
      <c r="BA6" s="93" t="s">
        <v>1</v>
      </c>
      <c r="BB6" s="93" t="s">
        <v>1</v>
      </c>
      <c r="BC6" s="93" t="s">
        <v>108</v>
      </c>
      <c r="BD6" s="93" t="s">
        <v>85</v>
      </c>
    </row>
    <row r="7" spans="2:56" ht="26.25" customHeight="1">
      <c r="B7" s="20"/>
      <c r="E7" s="247" t="str">
        <f>'Rekapitulace stavby'!K6</f>
        <v>Výměna a zateplení obvodového pláště společenského centra Rychnov nad Kněžnou - I.etapa</v>
      </c>
      <c r="F7" s="248"/>
      <c r="G7" s="248"/>
      <c r="H7" s="248"/>
      <c r="L7" s="20"/>
      <c r="AZ7" s="93" t="s">
        <v>109</v>
      </c>
      <c r="BA7" s="93" t="s">
        <v>1</v>
      </c>
      <c r="BB7" s="93" t="s">
        <v>1</v>
      </c>
      <c r="BC7" s="93" t="s">
        <v>110</v>
      </c>
      <c r="BD7" s="93" t="s">
        <v>85</v>
      </c>
    </row>
    <row r="8" spans="2:56" s="1" customFormat="1" ht="12" customHeight="1">
      <c r="B8" s="32"/>
      <c r="D8" s="27" t="s">
        <v>111</v>
      </c>
      <c r="L8" s="32"/>
      <c r="AZ8" s="93" t="s">
        <v>112</v>
      </c>
      <c r="BA8" s="93" t="s">
        <v>1</v>
      </c>
      <c r="BB8" s="93" t="s">
        <v>1</v>
      </c>
      <c r="BC8" s="93" t="s">
        <v>113</v>
      </c>
      <c r="BD8" s="93" t="s">
        <v>85</v>
      </c>
    </row>
    <row r="9" spans="2:56" s="1" customFormat="1" ht="16.5" customHeight="1">
      <c r="B9" s="32"/>
      <c r="E9" s="205" t="s">
        <v>114</v>
      </c>
      <c r="F9" s="249"/>
      <c r="G9" s="249"/>
      <c r="H9" s="249"/>
      <c r="L9" s="32"/>
      <c r="AZ9" s="93" t="s">
        <v>115</v>
      </c>
      <c r="BA9" s="93" t="s">
        <v>1</v>
      </c>
      <c r="BB9" s="93" t="s">
        <v>1</v>
      </c>
      <c r="BC9" s="93" t="s">
        <v>116</v>
      </c>
      <c r="BD9" s="93" t="s">
        <v>85</v>
      </c>
    </row>
    <row r="10" spans="2:56" s="1" customFormat="1" ht="10">
      <c r="B10" s="32"/>
      <c r="L10" s="32"/>
      <c r="AZ10" s="93" t="s">
        <v>117</v>
      </c>
      <c r="BA10" s="93" t="s">
        <v>1</v>
      </c>
      <c r="BB10" s="93" t="s">
        <v>1</v>
      </c>
      <c r="BC10" s="93" t="s">
        <v>118</v>
      </c>
      <c r="BD10" s="93" t="s">
        <v>85</v>
      </c>
    </row>
    <row r="11" spans="2:56" s="1" customFormat="1" ht="12" customHeight="1">
      <c r="B11" s="32"/>
      <c r="D11" s="27" t="s">
        <v>18</v>
      </c>
      <c r="F11" s="25" t="s">
        <v>1</v>
      </c>
      <c r="I11" s="27" t="s">
        <v>19</v>
      </c>
      <c r="J11" s="25" t="s">
        <v>1</v>
      </c>
      <c r="L11" s="32"/>
      <c r="AZ11" s="93" t="s">
        <v>119</v>
      </c>
      <c r="BA11" s="93" t="s">
        <v>1</v>
      </c>
      <c r="BB11" s="93" t="s">
        <v>1</v>
      </c>
      <c r="BC11" s="93" t="s">
        <v>120</v>
      </c>
      <c r="BD11" s="93" t="s">
        <v>85</v>
      </c>
    </row>
    <row r="12" spans="2:56" s="1" customFormat="1" ht="12" customHeight="1">
      <c r="B12" s="32"/>
      <c r="D12" s="27" t="s">
        <v>20</v>
      </c>
      <c r="F12" s="25" t="s">
        <v>21</v>
      </c>
      <c r="I12" s="27" t="s">
        <v>22</v>
      </c>
      <c r="J12" s="52" t="str">
        <f>'Rekapitulace stavby'!AN8</f>
        <v>4. 9. 2024</v>
      </c>
      <c r="L12" s="32"/>
      <c r="AZ12" s="93" t="s">
        <v>121</v>
      </c>
      <c r="BA12" s="93" t="s">
        <v>1</v>
      </c>
      <c r="BB12" s="93" t="s">
        <v>1</v>
      </c>
      <c r="BC12" s="93" t="s">
        <v>122</v>
      </c>
      <c r="BD12" s="93" t="s">
        <v>85</v>
      </c>
    </row>
    <row r="13" spans="2:56" s="1" customFormat="1" ht="10.75" customHeight="1">
      <c r="B13" s="32"/>
      <c r="L13" s="32"/>
      <c r="AZ13" s="93" t="s">
        <v>123</v>
      </c>
      <c r="BA13" s="93" t="s">
        <v>1</v>
      </c>
      <c r="BB13" s="93" t="s">
        <v>1</v>
      </c>
      <c r="BC13" s="93" t="s">
        <v>124</v>
      </c>
      <c r="BD13" s="93" t="s">
        <v>85</v>
      </c>
    </row>
    <row r="14" spans="2:56" s="1" customFormat="1" ht="12" customHeight="1">
      <c r="B14" s="32"/>
      <c r="D14" s="27" t="s">
        <v>24</v>
      </c>
      <c r="I14" s="27" t="s">
        <v>25</v>
      </c>
      <c r="J14" s="25" t="s">
        <v>1</v>
      </c>
      <c r="L14" s="32"/>
      <c r="AZ14" s="93" t="s">
        <v>125</v>
      </c>
      <c r="BA14" s="93" t="s">
        <v>1</v>
      </c>
      <c r="BB14" s="93" t="s">
        <v>1</v>
      </c>
      <c r="BC14" s="93" t="s">
        <v>126</v>
      </c>
      <c r="BD14" s="93" t="s">
        <v>85</v>
      </c>
    </row>
    <row r="15" spans="2:56" s="1" customFormat="1" ht="18" customHeight="1">
      <c r="B15" s="32"/>
      <c r="E15" s="25" t="s">
        <v>26</v>
      </c>
      <c r="I15" s="27" t="s">
        <v>27</v>
      </c>
      <c r="J15" s="25" t="s">
        <v>1</v>
      </c>
      <c r="L15" s="32"/>
      <c r="AZ15" s="93" t="s">
        <v>127</v>
      </c>
      <c r="BA15" s="93" t="s">
        <v>1</v>
      </c>
      <c r="BB15" s="93" t="s">
        <v>1</v>
      </c>
      <c r="BC15" s="93" t="s">
        <v>76</v>
      </c>
      <c r="BD15" s="93" t="s">
        <v>85</v>
      </c>
    </row>
    <row r="16" spans="2:56" s="1" customFormat="1" ht="7" customHeight="1">
      <c r="B16" s="32"/>
      <c r="L16" s="32"/>
      <c r="AZ16" s="93" t="s">
        <v>128</v>
      </c>
      <c r="BA16" s="93" t="s">
        <v>1</v>
      </c>
      <c r="BB16" s="93" t="s">
        <v>1</v>
      </c>
      <c r="BC16" s="93" t="s">
        <v>129</v>
      </c>
      <c r="BD16" s="93" t="s">
        <v>85</v>
      </c>
    </row>
    <row r="17" spans="2:12" s="1" customFormat="1" ht="12" customHeight="1">
      <c r="B17" s="32"/>
      <c r="D17" s="27" t="s">
        <v>28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50" t="str">
        <f>'Rekapitulace stavby'!E14</f>
        <v>Vyplň údaj</v>
      </c>
      <c r="F18" s="231"/>
      <c r="G18" s="231"/>
      <c r="H18" s="231"/>
      <c r="I18" s="27" t="s">
        <v>27</v>
      </c>
      <c r="J18" s="28" t="str">
        <f>'Rekapitulace stavby'!AN14</f>
        <v>Vyplň údaj</v>
      </c>
      <c r="L18" s="32"/>
    </row>
    <row r="19" spans="2:12" s="1" customFormat="1" ht="7" customHeight="1">
      <c r="B19" s="32"/>
      <c r="L19" s="32"/>
    </row>
    <row r="20" spans="2:12" s="1" customFormat="1" ht="12" customHeight="1">
      <c r="B20" s="32"/>
      <c r="D20" s="27" t="s">
        <v>30</v>
      </c>
      <c r="I20" s="27" t="s">
        <v>25</v>
      </c>
      <c r="J20" s="25" t="s">
        <v>1</v>
      </c>
      <c r="L20" s="32"/>
    </row>
    <row r="21" spans="2:12" s="1" customFormat="1" ht="18" customHeight="1">
      <c r="B21" s="32"/>
      <c r="E21" s="25" t="s">
        <v>31</v>
      </c>
      <c r="I21" s="27" t="s">
        <v>27</v>
      </c>
      <c r="J21" s="25" t="s">
        <v>1</v>
      </c>
      <c r="L21" s="32"/>
    </row>
    <row r="22" spans="2:12" s="1" customFormat="1" ht="7" customHeight="1">
      <c r="B22" s="32"/>
      <c r="L22" s="32"/>
    </row>
    <row r="23" spans="2:12" s="1" customFormat="1" ht="12" customHeight="1">
      <c r="B23" s="32"/>
      <c r="D23" s="27" t="s">
        <v>33</v>
      </c>
      <c r="I23" s="27" t="s">
        <v>25</v>
      </c>
      <c r="J23" s="25" t="s">
        <v>1</v>
      </c>
      <c r="L23" s="32"/>
    </row>
    <row r="24" spans="2:12" s="1" customFormat="1" ht="18" customHeight="1">
      <c r="B24" s="32"/>
      <c r="E24" s="25" t="s">
        <v>34</v>
      </c>
      <c r="I24" s="27" t="s">
        <v>27</v>
      </c>
      <c r="J24" s="25" t="s">
        <v>1</v>
      </c>
      <c r="L24" s="32"/>
    </row>
    <row r="25" spans="2:12" s="1" customFormat="1" ht="7" customHeight="1">
      <c r="B25" s="32"/>
      <c r="L25" s="32"/>
    </row>
    <row r="26" spans="2:12" s="1" customFormat="1" ht="12" customHeight="1">
      <c r="B26" s="32"/>
      <c r="D26" s="27" t="s">
        <v>35</v>
      </c>
      <c r="L26" s="32"/>
    </row>
    <row r="27" spans="2:12" s="7" customFormat="1" ht="16.5" customHeight="1">
      <c r="B27" s="95"/>
      <c r="E27" s="236" t="s">
        <v>1</v>
      </c>
      <c r="F27" s="236"/>
      <c r="G27" s="236"/>
      <c r="H27" s="236"/>
      <c r="L27" s="95"/>
    </row>
    <row r="28" spans="2:12" s="1" customFormat="1" ht="7" customHeight="1">
      <c r="B28" s="32"/>
      <c r="L28" s="32"/>
    </row>
    <row r="29" spans="2:12" s="1" customFormat="1" ht="7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4" customHeight="1">
      <c r="B30" s="32"/>
      <c r="D30" s="96" t="s">
        <v>36</v>
      </c>
      <c r="J30" s="66">
        <f>ROUND(J140, 2)</f>
        <v>0</v>
      </c>
      <c r="L30" s="32"/>
    </row>
    <row r="31" spans="2:12" s="1" customFormat="1" ht="7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" customHeight="1">
      <c r="B32" s="32"/>
      <c r="F32" s="35" t="s">
        <v>38</v>
      </c>
      <c r="I32" s="35" t="s">
        <v>37</v>
      </c>
      <c r="J32" s="35" t="s">
        <v>39</v>
      </c>
      <c r="L32" s="32"/>
    </row>
    <row r="33" spans="2:12" s="1" customFormat="1" ht="14.4" customHeight="1">
      <c r="B33" s="32"/>
      <c r="D33" s="55" t="s">
        <v>40</v>
      </c>
      <c r="E33" s="27" t="s">
        <v>41</v>
      </c>
      <c r="F33" s="86">
        <f>ROUND((SUM(BE140:BE1141)),  2)</f>
        <v>0</v>
      </c>
      <c r="I33" s="97">
        <v>0.21</v>
      </c>
      <c r="J33" s="86">
        <f>ROUND(((SUM(BE140:BE1141))*I33),  2)</f>
        <v>0</v>
      </c>
      <c r="L33" s="32"/>
    </row>
    <row r="34" spans="2:12" s="1" customFormat="1" ht="14.4" customHeight="1">
      <c r="B34" s="32"/>
      <c r="E34" s="27" t="s">
        <v>42</v>
      </c>
      <c r="F34" s="86">
        <f>ROUND((SUM(BF140:BF1141)),  2)</f>
        <v>0</v>
      </c>
      <c r="I34" s="97">
        <v>0.15</v>
      </c>
      <c r="J34" s="86">
        <f>ROUND(((SUM(BF140:BF1141))*I34),  2)</f>
        <v>0</v>
      </c>
      <c r="L34" s="32"/>
    </row>
    <row r="35" spans="2:12" s="1" customFormat="1" ht="14.4" hidden="1" customHeight="1">
      <c r="B35" s="32"/>
      <c r="E35" s="27" t="s">
        <v>43</v>
      </c>
      <c r="F35" s="86">
        <f>ROUND((SUM(BG140:BG1141)),  2)</f>
        <v>0</v>
      </c>
      <c r="I35" s="97">
        <v>0.21</v>
      </c>
      <c r="J35" s="86">
        <f>0</f>
        <v>0</v>
      </c>
      <c r="L35" s="32"/>
    </row>
    <row r="36" spans="2:12" s="1" customFormat="1" ht="14.4" hidden="1" customHeight="1">
      <c r="B36" s="32"/>
      <c r="E36" s="27" t="s">
        <v>44</v>
      </c>
      <c r="F36" s="86">
        <f>ROUND((SUM(BH140:BH1141)),  2)</f>
        <v>0</v>
      </c>
      <c r="I36" s="97">
        <v>0.15</v>
      </c>
      <c r="J36" s="86">
        <f>0</f>
        <v>0</v>
      </c>
      <c r="L36" s="32"/>
    </row>
    <row r="37" spans="2:12" s="1" customFormat="1" ht="14.4" hidden="1" customHeight="1">
      <c r="B37" s="32"/>
      <c r="E37" s="27" t="s">
        <v>45</v>
      </c>
      <c r="F37" s="86">
        <f>ROUND((SUM(BI140:BI1141)),  2)</f>
        <v>0</v>
      </c>
      <c r="I37" s="97">
        <v>0</v>
      </c>
      <c r="J37" s="86">
        <f>0</f>
        <v>0</v>
      </c>
      <c r="L37" s="32"/>
    </row>
    <row r="38" spans="2:12" s="1" customFormat="1" ht="7" customHeight="1">
      <c r="B38" s="32"/>
      <c r="L38" s="32"/>
    </row>
    <row r="39" spans="2:12" s="1" customFormat="1" ht="25.4" customHeight="1">
      <c r="B39" s="32"/>
      <c r="C39" s="98"/>
      <c r="D39" s="99" t="s">
        <v>46</v>
      </c>
      <c r="E39" s="57"/>
      <c r="F39" s="57"/>
      <c r="G39" s="100" t="s">
        <v>47</v>
      </c>
      <c r="H39" s="101" t="s">
        <v>48</v>
      </c>
      <c r="I39" s="57"/>
      <c r="J39" s="102">
        <f>SUM(J30:J37)</f>
        <v>0</v>
      </c>
      <c r="K39" s="103"/>
      <c r="L39" s="32"/>
    </row>
    <row r="40" spans="2:12" s="1" customFormat="1" ht="14.4" customHeight="1">
      <c r="B40" s="32"/>
      <c r="L40" s="32"/>
    </row>
    <row r="41" spans="2:12" ht="14.4" customHeight="1">
      <c r="B41" s="20"/>
      <c r="L41" s="20"/>
    </row>
    <row r="42" spans="2:12" ht="14.4" customHeight="1">
      <c r="B42" s="20"/>
      <c r="L42" s="20"/>
    </row>
    <row r="43" spans="2:12" ht="14.4" customHeight="1">
      <c r="B43" s="20"/>
      <c r="L43" s="20"/>
    </row>
    <row r="44" spans="2:12" ht="14.4" customHeight="1">
      <c r="B44" s="20"/>
      <c r="L44" s="20"/>
    </row>
    <row r="45" spans="2:12" ht="14.4" customHeight="1">
      <c r="B45" s="20"/>
      <c r="L45" s="20"/>
    </row>
    <row r="46" spans="2:12" ht="14.4" customHeight="1">
      <c r="B46" s="20"/>
      <c r="L46" s="20"/>
    </row>
    <row r="47" spans="2:12" ht="14.4" customHeight="1">
      <c r="B47" s="20"/>
      <c r="L47" s="20"/>
    </row>
    <row r="48" spans="2:12" ht="14.4" customHeight="1">
      <c r="B48" s="20"/>
      <c r="L48" s="20"/>
    </row>
    <row r="49" spans="2:12" ht="14.4" customHeight="1">
      <c r="B49" s="20"/>
      <c r="L49" s="20"/>
    </row>
    <row r="50" spans="2:12" s="1" customFormat="1" ht="14.4" customHeight="1">
      <c r="B50" s="32"/>
      <c r="D50" s="41" t="s">
        <v>49</v>
      </c>
      <c r="E50" s="42"/>
      <c r="F50" s="42"/>
      <c r="G50" s="41" t="s">
        <v>50</v>
      </c>
      <c r="H50" s="42"/>
      <c r="I50" s="42"/>
      <c r="J50" s="42"/>
      <c r="K50" s="42"/>
      <c r="L50" s="32"/>
    </row>
    <row r="51" spans="2:12" ht="10">
      <c r="B51" s="20"/>
      <c r="L51" s="20"/>
    </row>
    <row r="52" spans="2:12" ht="10">
      <c r="B52" s="20"/>
      <c r="L52" s="20"/>
    </row>
    <row r="53" spans="2:12" ht="10">
      <c r="B53" s="20"/>
      <c r="L53" s="20"/>
    </row>
    <row r="54" spans="2:12" ht="10">
      <c r="B54" s="20"/>
      <c r="L54" s="20"/>
    </row>
    <row r="55" spans="2:12" ht="10">
      <c r="B55" s="20"/>
      <c r="L55" s="20"/>
    </row>
    <row r="56" spans="2:12" ht="10">
      <c r="B56" s="20"/>
      <c r="L56" s="20"/>
    </row>
    <row r="57" spans="2:12" ht="10">
      <c r="B57" s="20"/>
      <c r="L57" s="20"/>
    </row>
    <row r="58" spans="2:12" ht="10">
      <c r="B58" s="20"/>
      <c r="L58" s="20"/>
    </row>
    <row r="59" spans="2:12" ht="10">
      <c r="B59" s="20"/>
      <c r="L59" s="20"/>
    </row>
    <row r="60" spans="2:12" ht="10">
      <c r="B60" s="20"/>
      <c r="L60" s="20"/>
    </row>
    <row r="61" spans="2:12" s="1" customFormat="1" ht="12.5">
      <c r="B61" s="32"/>
      <c r="D61" s="43" t="s">
        <v>51</v>
      </c>
      <c r="E61" s="34"/>
      <c r="F61" s="104" t="s">
        <v>52</v>
      </c>
      <c r="G61" s="43" t="s">
        <v>51</v>
      </c>
      <c r="H61" s="34"/>
      <c r="I61" s="34"/>
      <c r="J61" s="105" t="s">
        <v>52</v>
      </c>
      <c r="K61" s="34"/>
      <c r="L61" s="32"/>
    </row>
    <row r="62" spans="2:12" ht="10">
      <c r="B62" s="20"/>
      <c r="L62" s="20"/>
    </row>
    <row r="63" spans="2:12" ht="10">
      <c r="B63" s="20"/>
      <c r="L63" s="20"/>
    </row>
    <row r="64" spans="2:12" ht="10">
      <c r="B64" s="20"/>
      <c r="L64" s="20"/>
    </row>
    <row r="65" spans="2:12" s="1" customFormat="1" ht="13">
      <c r="B65" s="32"/>
      <c r="D65" s="41" t="s">
        <v>53</v>
      </c>
      <c r="E65" s="42"/>
      <c r="F65" s="42"/>
      <c r="G65" s="41" t="s">
        <v>54</v>
      </c>
      <c r="H65" s="42"/>
      <c r="I65" s="42"/>
      <c r="J65" s="42"/>
      <c r="K65" s="42"/>
      <c r="L65" s="32"/>
    </row>
    <row r="66" spans="2:12" ht="10">
      <c r="B66" s="20"/>
      <c r="L66" s="20"/>
    </row>
    <row r="67" spans="2:12" ht="10">
      <c r="B67" s="20"/>
      <c r="L67" s="20"/>
    </row>
    <row r="68" spans="2:12" ht="10">
      <c r="B68" s="20"/>
      <c r="L68" s="20"/>
    </row>
    <row r="69" spans="2:12" ht="10">
      <c r="B69" s="20"/>
      <c r="L69" s="20"/>
    </row>
    <row r="70" spans="2:12" ht="10">
      <c r="B70" s="20"/>
      <c r="L70" s="20"/>
    </row>
    <row r="71" spans="2:12" ht="10">
      <c r="B71" s="20"/>
      <c r="L71" s="20"/>
    </row>
    <row r="72" spans="2:12" ht="10">
      <c r="B72" s="20"/>
      <c r="L72" s="20"/>
    </row>
    <row r="73" spans="2:12" ht="10">
      <c r="B73" s="20"/>
      <c r="L73" s="20"/>
    </row>
    <row r="74" spans="2:12" ht="10">
      <c r="B74" s="20"/>
      <c r="L74" s="20"/>
    </row>
    <row r="75" spans="2:12" ht="10">
      <c r="B75" s="20"/>
      <c r="L75" s="20"/>
    </row>
    <row r="76" spans="2:12" s="1" customFormat="1" ht="12.5">
      <c r="B76" s="32"/>
      <c r="D76" s="43" t="s">
        <v>51</v>
      </c>
      <c r="E76" s="34"/>
      <c r="F76" s="104" t="s">
        <v>52</v>
      </c>
      <c r="G76" s="43" t="s">
        <v>51</v>
      </c>
      <c r="H76" s="34"/>
      <c r="I76" s="34"/>
      <c r="J76" s="105" t="s">
        <v>52</v>
      </c>
      <c r="K76" s="34"/>
      <c r="L76" s="32"/>
    </row>
    <row r="77" spans="2:12" s="1" customFormat="1" ht="14.4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7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5" customHeight="1">
      <c r="B82" s="32"/>
      <c r="C82" s="21" t="s">
        <v>130</v>
      </c>
      <c r="L82" s="32"/>
    </row>
    <row r="83" spans="2:47" s="1" customFormat="1" ht="7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26.25" customHeight="1">
      <c r="B85" s="32"/>
      <c r="E85" s="247" t="str">
        <f>E7</f>
        <v>Výměna a zateplení obvodového pláště společenského centra Rychnov nad Kněžnou - I.etapa</v>
      </c>
      <c r="F85" s="248"/>
      <c r="G85" s="248"/>
      <c r="H85" s="248"/>
      <c r="L85" s="32"/>
    </row>
    <row r="86" spans="2:47" s="1" customFormat="1" ht="12" customHeight="1">
      <c r="B86" s="32"/>
      <c r="C86" s="27" t="s">
        <v>111</v>
      </c>
      <c r="L86" s="32"/>
    </row>
    <row r="87" spans="2:47" s="1" customFormat="1" ht="16.5" customHeight="1">
      <c r="B87" s="32"/>
      <c r="E87" s="205" t="str">
        <f>E9</f>
        <v>ST - Stavební úpravy</v>
      </c>
      <c r="F87" s="249"/>
      <c r="G87" s="249"/>
      <c r="H87" s="249"/>
      <c r="L87" s="32"/>
    </row>
    <row r="88" spans="2:47" s="1" customFormat="1" ht="7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 xml:space="preserve"> </v>
      </c>
      <c r="I89" s="27" t="s">
        <v>22</v>
      </c>
      <c r="J89" s="52" t="str">
        <f>IF(J12="","",J12)</f>
        <v>4. 9. 2024</v>
      </c>
      <c r="L89" s="32"/>
    </row>
    <row r="90" spans="2:47" s="1" customFormat="1" ht="7" customHeight="1">
      <c r="B90" s="32"/>
      <c r="L90" s="32"/>
    </row>
    <row r="91" spans="2:47" s="1" customFormat="1" ht="40" customHeight="1">
      <c r="B91" s="32"/>
      <c r="C91" s="27" t="s">
        <v>24</v>
      </c>
      <c r="F91" s="25" t="str">
        <f>E15</f>
        <v xml:space="preserve">Město Rychnov nad Kněžnou </v>
      </c>
      <c r="I91" s="27" t="s">
        <v>30</v>
      </c>
      <c r="J91" s="30" t="str">
        <f>E21</f>
        <v xml:space="preserve">ATELIER H1 &amp; ATELIER HÁJEK s.r.o. </v>
      </c>
      <c r="L91" s="32"/>
    </row>
    <row r="92" spans="2:47" s="1" customFormat="1" ht="15.15" customHeight="1">
      <c r="B92" s="32"/>
      <c r="C92" s="27" t="s">
        <v>28</v>
      </c>
      <c r="F92" s="25" t="str">
        <f>IF(E18="","",E18)</f>
        <v>Vyplň údaj</v>
      </c>
      <c r="I92" s="27" t="s">
        <v>33</v>
      </c>
      <c r="J92" s="30" t="str">
        <f>E24</f>
        <v>Martin Škrabal</v>
      </c>
      <c r="L92" s="32"/>
    </row>
    <row r="93" spans="2:47" s="1" customFormat="1" ht="10.25" customHeight="1">
      <c r="B93" s="32"/>
      <c r="L93" s="32"/>
    </row>
    <row r="94" spans="2:47" s="1" customFormat="1" ht="29.25" customHeight="1">
      <c r="B94" s="32"/>
      <c r="C94" s="106" t="s">
        <v>131</v>
      </c>
      <c r="D94" s="98"/>
      <c r="E94" s="98"/>
      <c r="F94" s="98"/>
      <c r="G94" s="98"/>
      <c r="H94" s="98"/>
      <c r="I94" s="98"/>
      <c r="J94" s="107" t="s">
        <v>132</v>
      </c>
      <c r="K94" s="98"/>
      <c r="L94" s="32"/>
    </row>
    <row r="95" spans="2:47" s="1" customFormat="1" ht="10.25" customHeight="1">
      <c r="B95" s="32"/>
      <c r="L95" s="32"/>
    </row>
    <row r="96" spans="2:47" s="1" customFormat="1" ht="22.75" customHeight="1">
      <c r="B96" s="32"/>
      <c r="C96" s="108" t="s">
        <v>133</v>
      </c>
      <c r="J96" s="66">
        <f>J140</f>
        <v>0</v>
      </c>
      <c r="L96" s="32"/>
      <c r="AU96" s="17" t="s">
        <v>134</v>
      </c>
    </row>
    <row r="97" spans="2:12" s="8" customFormat="1" ht="25" customHeight="1">
      <c r="B97" s="109"/>
      <c r="D97" s="110" t="s">
        <v>135</v>
      </c>
      <c r="E97" s="111"/>
      <c r="F97" s="111"/>
      <c r="G97" s="111"/>
      <c r="H97" s="111"/>
      <c r="I97" s="111"/>
      <c r="J97" s="112">
        <f>J141</f>
        <v>0</v>
      </c>
      <c r="L97" s="109"/>
    </row>
    <row r="98" spans="2:12" s="9" customFormat="1" ht="19.899999999999999" customHeight="1">
      <c r="B98" s="113"/>
      <c r="D98" s="114" t="s">
        <v>136</v>
      </c>
      <c r="E98" s="115"/>
      <c r="F98" s="115"/>
      <c r="G98" s="115"/>
      <c r="H98" s="115"/>
      <c r="I98" s="115"/>
      <c r="J98" s="116">
        <f>J142</f>
        <v>0</v>
      </c>
      <c r="L98" s="113"/>
    </row>
    <row r="99" spans="2:12" s="9" customFormat="1" ht="19.899999999999999" customHeight="1">
      <c r="B99" s="113"/>
      <c r="D99" s="114" t="s">
        <v>137</v>
      </c>
      <c r="E99" s="115"/>
      <c r="F99" s="115"/>
      <c r="G99" s="115"/>
      <c r="H99" s="115"/>
      <c r="I99" s="115"/>
      <c r="J99" s="116">
        <f>J239</f>
        <v>0</v>
      </c>
      <c r="L99" s="113"/>
    </row>
    <row r="100" spans="2:12" s="9" customFormat="1" ht="19.899999999999999" customHeight="1">
      <c r="B100" s="113"/>
      <c r="D100" s="114" t="s">
        <v>138</v>
      </c>
      <c r="E100" s="115"/>
      <c r="F100" s="115"/>
      <c r="G100" s="115"/>
      <c r="H100" s="115"/>
      <c r="I100" s="115"/>
      <c r="J100" s="116">
        <f>J265</f>
        <v>0</v>
      </c>
      <c r="L100" s="113"/>
    </row>
    <row r="101" spans="2:12" s="9" customFormat="1" ht="19.899999999999999" customHeight="1">
      <c r="B101" s="113"/>
      <c r="D101" s="114" t="s">
        <v>139</v>
      </c>
      <c r="E101" s="115"/>
      <c r="F101" s="115"/>
      <c r="G101" s="115"/>
      <c r="H101" s="115"/>
      <c r="I101" s="115"/>
      <c r="J101" s="116">
        <f>J283</f>
        <v>0</v>
      </c>
      <c r="L101" s="113"/>
    </row>
    <row r="102" spans="2:12" s="9" customFormat="1" ht="19.899999999999999" customHeight="1">
      <c r="B102" s="113"/>
      <c r="D102" s="114" t="s">
        <v>140</v>
      </c>
      <c r="E102" s="115"/>
      <c r="F102" s="115"/>
      <c r="G102" s="115"/>
      <c r="H102" s="115"/>
      <c r="I102" s="115"/>
      <c r="J102" s="116">
        <f>J297</f>
        <v>0</v>
      </c>
      <c r="L102" s="113"/>
    </row>
    <row r="103" spans="2:12" s="9" customFormat="1" ht="19.899999999999999" customHeight="1">
      <c r="B103" s="113"/>
      <c r="D103" s="114" t="s">
        <v>141</v>
      </c>
      <c r="E103" s="115"/>
      <c r="F103" s="115"/>
      <c r="G103" s="115"/>
      <c r="H103" s="115"/>
      <c r="I103" s="115"/>
      <c r="J103" s="116">
        <f>J315</f>
        <v>0</v>
      </c>
      <c r="L103" s="113"/>
    </row>
    <row r="104" spans="2:12" s="9" customFormat="1" ht="19.899999999999999" customHeight="1">
      <c r="B104" s="113"/>
      <c r="D104" s="114" t="s">
        <v>142</v>
      </c>
      <c r="E104" s="115"/>
      <c r="F104" s="115"/>
      <c r="G104" s="115"/>
      <c r="H104" s="115"/>
      <c r="I104" s="115"/>
      <c r="J104" s="116">
        <f>J446</f>
        <v>0</v>
      </c>
      <c r="L104" s="113"/>
    </row>
    <row r="105" spans="2:12" s="9" customFormat="1" ht="19.899999999999999" customHeight="1">
      <c r="B105" s="113"/>
      <c r="D105" s="114" t="s">
        <v>143</v>
      </c>
      <c r="E105" s="115"/>
      <c r="F105" s="115"/>
      <c r="G105" s="115"/>
      <c r="H105" s="115"/>
      <c r="I105" s="115"/>
      <c r="J105" s="116">
        <f>J553</f>
        <v>0</v>
      </c>
      <c r="L105" s="113"/>
    </row>
    <row r="106" spans="2:12" s="9" customFormat="1" ht="19.899999999999999" customHeight="1">
      <c r="B106" s="113"/>
      <c r="D106" s="114" t="s">
        <v>144</v>
      </c>
      <c r="E106" s="115"/>
      <c r="F106" s="115"/>
      <c r="G106" s="115"/>
      <c r="H106" s="115"/>
      <c r="I106" s="115"/>
      <c r="J106" s="116">
        <f>J564</f>
        <v>0</v>
      </c>
      <c r="L106" s="113"/>
    </row>
    <row r="107" spans="2:12" s="8" customFormat="1" ht="25" customHeight="1">
      <c r="B107" s="109"/>
      <c r="D107" s="110" t="s">
        <v>145</v>
      </c>
      <c r="E107" s="111"/>
      <c r="F107" s="111"/>
      <c r="G107" s="111"/>
      <c r="H107" s="111"/>
      <c r="I107" s="111"/>
      <c r="J107" s="112">
        <f>J566</f>
        <v>0</v>
      </c>
      <c r="L107" s="109"/>
    </row>
    <row r="108" spans="2:12" s="9" customFormat="1" ht="19.899999999999999" customHeight="1">
      <c r="B108" s="113"/>
      <c r="D108" s="114" t="s">
        <v>146</v>
      </c>
      <c r="E108" s="115"/>
      <c r="F108" s="115"/>
      <c r="G108" s="115"/>
      <c r="H108" s="115"/>
      <c r="I108" s="115"/>
      <c r="J108" s="116">
        <f>J567</f>
        <v>0</v>
      </c>
      <c r="L108" s="113"/>
    </row>
    <row r="109" spans="2:12" s="9" customFormat="1" ht="19.899999999999999" customHeight="1">
      <c r="B109" s="113"/>
      <c r="D109" s="114" t="s">
        <v>147</v>
      </c>
      <c r="E109" s="115"/>
      <c r="F109" s="115"/>
      <c r="G109" s="115"/>
      <c r="H109" s="115"/>
      <c r="I109" s="115"/>
      <c r="J109" s="116">
        <f>J603</f>
        <v>0</v>
      </c>
      <c r="L109" s="113"/>
    </row>
    <row r="110" spans="2:12" s="9" customFormat="1" ht="19.899999999999999" customHeight="1">
      <c r="B110" s="113"/>
      <c r="D110" s="114" t="s">
        <v>148</v>
      </c>
      <c r="E110" s="115"/>
      <c r="F110" s="115"/>
      <c r="G110" s="115"/>
      <c r="H110" s="115"/>
      <c r="I110" s="115"/>
      <c r="J110" s="116">
        <f>J663</f>
        <v>0</v>
      </c>
      <c r="L110" s="113"/>
    </row>
    <row r="111" spans="2:12" s="9" customFormat="1" ht="19.899999999999999" customHeight="1">
      <c r="B111" s="113"/>
      <c r="D111" s="114" t="s">
        <v>149</v>
      </c>
      <c r="E111" s="115"/>
      <c r="F111" s="115"/>
      <c r="G111" s="115"/>
      <c r="H111" s="115"/>
      <c r="I111" s="115"/>
      <c r="J111" s="116">
        <f>J708</f>
        <v>0</v>
      </c>
      <c r="L111" s="113"/>
    </row>
    <row r="112" spans="2:12" s="9" customFormat="1" ht="19.899999999999999" customHeight="1">
      <c r="B112" s="113"/>
      <c r="D112" s="114" t="s">
        <v>150</v>
      </c>
      <c r="E112" s="115"/>
      <c r="F112" s="115"/>
      <c r="G112" s="115"/>
      <c r="H112" s="115"/>
      <c r="I112" s="115"/>
      <c r="J112" s="116">
        <f>J720</f>
        <v>0</v>
      </c>
      <c r="L112" s="113"/>
    </row>
    <row r="113" spans="2:12" s="9" customFormat="1" ht="19.899999999999999" customHeight="1">
      <c r="B113" s="113"/>
      <c r="D113" s="114" t="s">
        <v>151</v>
      </c>
      <c r="E113" s="115"/>
      <c r="F113" s="115"/>
      <c r="G113" s="115"/>
      <c r="H113" s="115"/>
      <c r="I113" s="115"/>
      <c r="J113" s="116">
        <f>J743</f>
        <v>0</v>
      </c>
      <c r="L113" s="113"/>
    </row>
    <row r="114" spans="2:12" s="9" customFormat="1" ht="19.899999999999999" customHeight="1">
      <c r="B114" s="113"/>
      <c r="D114" s="114" t="s">
        <v>152</v>
      </c>
      <c r="E114" s="115"/>
      <c r="F114" s="115"/>
      <c r="G114" s="115"/>
      <c r="H114" s="115"/>
      <c r="I114" s="115"/>
      <c r="J114" s="116">
        <f>J776</f>
        <v>0</v>
      </c>
      <c r="L114" s="113"/>
    </row>
    <row r="115" spans="2:12" s="9" customFormat="1" ht="19.899999999999999" customHeight="1">
      <c r="B115" s="113"/>
      <c r="D115" s="114" t="s">
        <v>153</v>
      </c>
      <c r="E115" s="115"/>
      <c r="F115" s="115"/>
      <c r="G115" s="115"/>
      <c r="H115" s="115"/>
      <c r="I115" s="115"/>
      <c r="J115" s="116">
        <f>J838</f>
        <v>0</v>
      </c>
      <c r="L115" s="113"/>
    </row>
    <row r="116" spans="2:12" s="9" customFormat="1" ht="19.899999999999999" customHeight="1">
      <c r="B116" s="113"/>
      <c r="D116" s="114" t="s">
        <v>154</v>
      </c>
      <c r="E116" s="115"/>
      <c r="F116" s="115"/>
      <c r="G116" s="115"/>
      <c r="H116" s="115"/>
      <c r="I116" s="115"/>
      <c r="J116" s="116">
        <f>J915</f>
        <v>0</v>
      </c>
      <c r="L116" s="113"/>
    </row>
    <row r="117" spans="2:12" s="9" customFormat="1" ht="19.899999999999999" customHeight="1">
      <c r="B117" s="113"/>
      <c r="D117" s="114" t="s">
        <v>155</v>
      </c>
      <c r="E117" s="115"/>
      <c r="F117" s="115"/>
      <c r="G117" s="115"/>
      <c r="H117" s="115"/>
      <c r="I117" s="115"/>
      <c r="J117" s="116">
        <f>J1046</f>
        <v>0</v>
      </c>
      <c r="L117" s="113"/>
    </row>
    <row r="118" spans="2:12" s="9" customFormat="1" ht="19.899999999999999" customHeight="1">
      <c r="B118" s="113"/>
      <c r="D118" s="114" t="s">
        <v>156</v>
      </c>
      <c r="E118" s="115"/>
      <c r="F118" s="115"/>
      <c r="G118" s="115"/>
      <c r="H118" s="115"/>
      <c r="I118" s="115"/>
      <c r="J118" s="116">
        <f>J1062</f>
        <v>0</v>
      </c>
      <c r="L118" s="113"/>
    </row>
    <row r="119" spans="2:12" s="9" customFormat="1" ht="19.899999999999999" customHeight="1">
      <c r="B119" s="113"/>
      <c r="D119" s="114" t="s">
        <v>157</v>
      </c>
      <c r="E119" s="115"/>
      <c r="F119" s="115"/>
      <c r="G119" s="115"/>
      <c r="H119" s="115"/>
      <c r="I119" s="115"/>
      <c r="J119" s="116">
        <f>J1100</f>
        <v>0</v>
      </c>
      <c r="L119" s="113"/>
    </row>
    <row r="120" spans="2:12" s="9" customFormat="1" ht="19.899999999999999" customHeight="1">
      <c r="B120" s="113"/>
      <c r="D120" s="114" t="s">
        <v>158</v>
      </c>
      <c r="E120" s="115"/>
      <c r="F120" s="115"/>
      <c r="G120" s="115"/>
      <c r="H120" s="115"/>
      <c r="I120" s="115"/>
      <c r="J120" s="116">
        <f>J1111</f>
        <v>0</v>
      </c>
      <c r="L120" s="113"/>
    </row>
    <row r="121" spans="2:12" s="1" customFormat="1" ht="21.75" customHeight="1">
      <c r="B121" s="32"/>
      <c r="L121" s="32"/>
    </row>
    <row r="122" spans="2:12" s="1" customFormat="1" ht="7" customHeight="1">
      <c r="B122" s="44"/>
      <c r="C122" s="45"/>
      <c r="D122" s="45"/>
      <c r="E122" s="45"/>
      <c r="F122" s="45"/>
      <c r="G122" s="45"/>
      <c r="H122" s="45"/>
      <c r="I122" s="45"/>
      <c r="J122" s="45"/>
      <c r="K122" s="45"/>
      <c r="L122" s="32"/>
    </row>
    <row r="126" spans="2:12" s="1" customFormat="1" ht="7" customHeight="1">
      <c r="B126" s="46"/>
      <c r="C126" s="47"/>
      <c r="D126" s="47"/>
      <c r="E126" s="47"/>
      <c r="F126" s="47"/>
      <c r="G126" s="47"/>
      <c r="H126" s="47"/>
      <c r="I126" s="47"/>
      <c r="J126" s="47"/>
      <c r="K126" s="47"/>
      <c r="L126" s="32"/>
    </row>
    <row r="127" spans="2:12" s="1" customFormat="1" ht="25" customHeight="1">
      <c r="B127" s="32"/>
      <c r="C127" s="21" t="s">
        <v>159</v>
      </c>
      <c r="L127" s="32"/>
    </row>
    <row r="128" spans="2:12" s="1" customFormat="1" ht="7" customHeight="1">
      <c r="B128" s="32"/>
      <c r="L128" s="32"/>
    </row>
    <row r="129" spans="2:65" s="1" customFormat="1" ht="12" customHeight="1">
      <c r="B129" s="32"/>
      <c r="C129" s="27" t="s">
        <v>16</v>
      </c>
      <c r="L129" s="32"/>
    </row>
    <row r="130" spans="2:65" s="1" customFormat="1" ht="26.25" customHeight="1">
      <c r="B130" s="32"/>
      <c r="E130" s="247" t="str">
        <f>E7</f>
        <v>Výměna a zateplení obvodového pláště společenského centra Rychnov nad Kněžnou - I.etapa</v>
      </c>
      <c r="F130" s="248"/>
      <c r="G130" s="248"/>
      <c r="H130" s="248"/>
      <c r="L130" s="32"/>
    </row>
    <row r="131" spans="2:65" s="1" customFormat="1" ht="12" customHeight="1">
      <c r="B131" s="32"/>
      <c r="C131" s="27" t="s">
        <v>111</v>
      </c>
      <c r="L131" s="32"/>
    </row>
    <row r="132" spans="2:65" s="1" customFormat="1" ht="16.5" customHeight="1">
      <c r="B132" s="32"/>
      <c r="E132" s="205" t="str">
        <f>E9</f>
        <v>ST - Stavební úpravy</v>
      </c>
      <c r="F132" s="249"/>
      <c r="G132" s="249"/>
      <c r="H132" s="249"/>
      <c r="L132" s="32"/>
    </row>
    <row r="133" spans="2:65" s="1" customFormat="1" ht="7" customHeight="1">
      <c r="B133" s="32"/>
      <c r="L133" s="32"/>
    </row>
    <row r="134" spans="2:65" s="1" customFormat="1" ht="12" customHeight="1">
      <c r="B134" s="32"/>
      <c r="C134" s="27" t="s">
        <v>20</v>
      </c>
      <c r="F134" s="25" t="str">
        <f>F12</f>
        <v xml:space="preserve"> </v>
      </c>
      <c r="I134" s="27" t="s">
        <v>22</v>
      </c>
      <c r="J134" s="52" t="str">
        <f>IF(J12="","",J12)</f>
        <v>4. 9. 2024</v>
      </c>
      <c r="L134" s="32"/>
    </row>
    <row r="135" spans="2:65" s="1" customFormat="1" ht="7" customHeight="1">
      <c r="B135" s="32"/>
      <c r="L135" s="32"/>
    </row>
    <row r="136" spans="2:65" s="1" customFormat="1" ht="40" customHeight="1">
      <c r="B136" s="32"/>
      <c r="C136" s="27" t="s">
        <v>24</v>
      </c>
      <c r="F136" s="25" t="str">
        <f>E15</f>
        <v xml:space="preserve">Město Rychnov nad Kněžnou </v>
      </c>
      <c r="I136" s="27" t="s">
        <v>30</v>
      </c>
      <c r="J136" s="30" t="str">
        <f>E21</f>
        <v xml:space="preserve">ATELIER H1 &amp; ATELIER HÁJEK s.r.o. </v>
      </c>
      <c r="L136" s="32"/>
    </row>
    <row r="137" spans="2:65" s="1" customFormat="1" ht="15.15" customHeight="1">
      <c r="B137" s="32"/>
      <c r="C137" s="27" t="s">
        <v>28</v>
      </c>
      <c r="F137" s="25" t="str">
        <f>IF(E18="","",E18)</f>
        <v>Vyplň údaj</v>
      </c>
      <c r="I137" s="27" t="s">
        <v>33</v>
      </c>
      <c r="J137" s="30" t="str">
        <f>E24</f>
        <v>Martin Škrabal</v>
      </c>
      <c r="L137" s="32"/>
    </row>
    <row r="138" spans="2:65" s="1" customFormat="1" ht="10.25" customHeight="1">
      <c r="B138" s="32"/>
      <c r="L138" s="32"/>
    </row>
    <row r="139" spans="2:65" s="10" customFormat="1" ht="29.25" customHeight="1">
      <c r="B139" s="117"/>
      <c r="C139" s="118" t="s">
        <v>160</v>
      </c>
      <c r="D139" s="119" t="s">
        <v>61</v>
      </c>
      <c r="E139" s="119" t="s">
        <v>57</v>
      </c>
      <c r="F139" s="119" t="s">
        <v>58</v>
      </c>
      <c r="G139" s="119" t="s">
        <v>161</v>
      </c>
      <c r="H139" s="119" t="s">
        <v>162</v>
      </c>
      <c r="I139" s="119" t="s">
        <v>163</v>
      </c>
      <c r="J139" s="119" t="s">
        <v>132</v>
      </c>
      <c r="K139" s="120" t="s">
        <v>164</v>
      </c>
      <c r="L139" s="117"/>
      <c r="M139" s="59" t="s">
        <v>1</v>
      </c>
      <c r="N139" s="60" t="s">
        <v>40</v>
      </c>
      <c r="O139" s="60" t="s">
        <v>165</v>
      </c>
      <c r="P139" s="60" t="s">
        <v>166</v>
      </c>
      <c r="Q139" s="60" t="s">
        <v>167</v>
      </c>
      <c r="R139" s="60" t="s">
        <v>168</v>
      </c>
      <c r="S139" s="60" t="s">
        <v>169</v>
      </c>
      <c r="T139" s="61" t="s">
        <v>170</v>
      </c>
    </row>
    <row r="140" spans="2:65" s="1" customFormat="1" ht="22.75" customHeight="1">
      <c r="B140" s="32"/>
      <c r="C140" s="64" t="s">
        <v>171</v>
      </c>
      <c r="J140" s="121">
        <f>BK140</f>
        <v>0</v>
      </c>
      <c r="L140" s="32"/>
      <c r="M140" s="62"/>
      <c r="N140" s="53"/>
      <c r="O140" s="53"/>
      <c r="P140" s="122">
        <f>P141+P566</f>
        <v>0</v>
      </c>
      <c r="Q140" s="53"/>
      <c r="R140" s="122">
        <f>R141+R566</f>
        <v>313.83502528999998</v>
      </c>
      <c r="S140" s="53"/>
      <c r="T140" s="123">
        <f>T141+T566</f>
        <v>187.3700667</v>
      </c>
      <c r="AT140" s="17" t="s">
        <v>75</v>
      </c>
      <c r="AU140" s="17" t="s">
        <v>134</v>
      </c>
      <c r="BK140" s="124">
        <f>BK141+BK566</f>
        <v>0</v>
      </c>
    </row>
    <row r="141" spans="2:65" s="11" customFormat="1" ht="25.9" customHeight="1">
      <c r="B141" s="125"/>
      <c r="D141" s="126" t="s">
        <v>75</v>
      </c>
      <c r="E141" s="127" t="s">
        <v>172</v>
      </c>
      <c r="F141" s="127" t="s">
        <v>173</v>
      </c>
      <c r="I141" s="128"/>
      <c r="J141" s="129">
        <f>BK141</f>
        <v>0</v>
      </c>
      <c r="L141" s="125"/>
      <c r="M141" s="130"/>
      <c r="P141" s="131">
        <f>P142+P239+P265+P283+P297+P315+P446+P553+P564</f>
        <v>0</v>
      </c>
      <c r="R141" s="131">
        <f>R142+R239+R265+R283+R297+R315+R446+R553+R564</f>
        <v>191.45088583</v>
      </c>
      <c r="T141" s="132">
        <f>T142+T239+T265+T283+T297+T315+T446+T553+T564</f>
        <v>98.483894000000006</v>
      </c>
      <c r="AR141" s="126" t="s">
        <v>83</v>
      </c>
      <c r="AT141" s="133" t="s">
        <v>75</v>
      </c>
      <c r="AU141" s="133" t="s">
        <v>76</v>
      </c>
      <c r="AY141" s="126" t="s">
        <v>174</v>
      </c>
      <c r="BK141" s="134">
        <f>BK142+BK239+BK265+BK283+BK297+BK315+BK446+BK553+BK564</f>
        <v>0</v>
      </c>
    </row>
    <row r="142" spans="2:65" s="11" customFormat="1" ht="22.75" customHeight="1">
      <c r="B142" s="125"/>
      <c r="D142" s="126" t="s">
        <v>75</v>
      </c>
      <c r="E142" s="135" t="s">
        <v>83</v>
      </c>
      <c r="F142" s="135" t="s">
        <v>175</v>
      </c>
      <c r="I142" s="128"/>
      <c r="J142" s="136">
        <f>BK142</f>
        <v>0</v>
      </c>
      <c r="L142" s="125"/>
      <c r="M142" s="130"/>
      <c r="P142" s="131">
        <f>SUM(P143:P238)</f>
        <v>0</v>
      </c>
      <c r="R142" s="131">
        <f>SUM(R143:R238)</f>
        <v>36.920366999999999</v>
      </c>
      <c r="T142" s="132">
        <f>SUM(T143:T238)</f>
        <v>52.798050000000003</v>
      </c>
      <c r="AR142" s="126" t="s">
        <v>83</v>
      </c>
      <c r="AT142" s="133" t="s">
        <v>75</v>
      </c>
      <c r="AU142" s="133" t="s">
        <v>83</v>
      </c>
      <c r="AY142" s="126" t="s">
        <v>174</v>
      </c>
      <c r="BK142" s="134">
        <f>SUM(BK143:BK238)</f>
        <v>0</v>
      </c>
    </row>
    <row r="143" spans="2:65" s="1" customFormat="1" ht="33" customHeight="1">
      <c r="B143" s="32"/>
      <c r="C143" s="137" t="s">
        <v>83</v>
      </c>
      <c r="D143" s="137" t="s">
        <v>176</v>
      </c>
      <c r="E143" s="138" t="s">
        <v>177</v>
      </c>
      <c r="F143" s="139" t="s">
        <v>178</v>
      </c>
      <c r="G143" s="140" t="s">
        <v>179</v>
      </c>
      <c r="H143" s="141">
        <v>70.010000000000005</v>
      </c>
      <c r="I143" s="142"/>
      <c r="J143" s="143">
        <f>ROUND(I143*H143,2)</f>
        <v>0</v>
      </c>
      <c r="K143" s="139" t="s">
        <v>180</v>
      </c>
      <c r="L143" s="32"/>
      <c r="M143" s="144" t="s">
        <v>1</v>
      </c>
      <c r="N143" s="145" t="s">
        <v>41</v>
      </c>
      <c r="P143" s="146">
        <f>O143*H143</f>
        <v>0</v>
      </c>
      <c r="Q143" s="146">
        <v>0</v>
      </c>
      <c r="R143" s="146">
        <f>Q143*H143</f>
        <v>0</v>
      </c>
      <c r="S143" s="146">
        <v>0.255</v>
      </c>
      <c r="T143" s="147">
        <f>S143*H143</f>
        <v>17.852550000000001</v>
      </c>
      <c r="AR143" s="148" t="s">
        <v>181</v>
      </c>
      <c r="AT143" s="148" t="s">
        <v>176</v>
      </c>
      <c r="AU143" s="148" t="s">
        <v>85</v>
      </c>
      <c r="AY143" s="17" t="s">
        <v>174</v>
      </c>
      <c r="BE143" s="149">
        <f>IF(N143="základní",J143,0)</f>
        <v>0</v>
      </c>
      <c r="BF143" s="149">
        <f>IF(N143="snížená",J143,0)</f>
        <v>0</v>
      </c>
      <c r="BG143" s="149">
        <f>IF(N143="zákl. přenesená",J143,0)</f>
        <v>0</v>
      </c>
      <c r="BH143" s="149">
        <f>IF(N143="sníž. přenesená",J143,0)</f>
        <v>0</v>
      </c>
      <c r="BI143" s="149">
        <f>IF(N143="nulová",J143,0)</f>
        <v>0</v>
      </c>
      <c r="BJ143" s="17" t="s">
        <v>83</v>
      </c>
      <c r="BK143" s="149">
        <f>ROUND(I143*H143,2)</f>
        <v>0</v>
      </c>
      <c r="BL143" s="17" t="s">
        <v>181</v>
      </c>
      <c r="BM143" s="148" t="s">
        <v>182</v>
      </c>
    </row>
    <row r="144" spans="2:65" s="12" customFormat="1" ht="10">
      <c r="B144" s="150"/>
      <c r="D144" s="151" t="s">
        <v>183</v>
      </c>
      <c r="E144" s="152" t="s">
        <v>1</v>
      </c>
      <c r="F144" s="153" t="s">
        <v>184</v>
      </c>
      <c r="H144" s="152" t="s">
        <v>1</v>
      </c>
      <c r="I144" s="154"/>
      <c r="L144" s="150"/>
      <c r="M144" s="155"/>
      <c r="T144" s="156"/>
      <c r="AT144" s="152" t="s">
        <v>183</v>
      </c>
      <c r="AU144" s="152" t="s">
        <v>85</v>
      </c>
      <c r="AV144" s="12" t="s">
        <v>83</v>
      </c>
      <c r="AW144" s="12" t="s">
        <v>32</v>
      </c>
      <c r="AX144" s="12" t="s">
        <v>76</v>
      </c>
      <c r="AY144" s="152" t="s">
        <v>174</v>
      </c>
    </row>
    <row r="145" spans="2:65" s="13" customFormat="1" ht="10">
      <c r="B145" s="157"/>
      <c r="D145" s="151" t="s">
        <v>183</v>
      </c>
      <c r="E145" s="158" t="s">
        <v>1</v>
      </c>
      <c r="F145" s="159" t="s">
        <v>185</v>
      </c>
      <c r="H145" s="160">
        <v>35.01</v>
      </c>
      <c r="I145" s="161"/>
      <c r="L145" s="157"/>
      <c r="M145" s="162"/>
      <c r="T145" s="163"/>
      <c r="AT145" s="158" t="s">
        <v>183</v>
      </c>
      <c r="AU145" s="158" t="s">
        <v>85</v>
      </c>
      <c r="AV145" s="13" t="s">
        <v>85</v>
      </c>
      <c r="AW145" s="13" t="s">
        <v>32</v>
      </c>
      <c r="AX145" s="13" t="s">
        <v>76</v>
      </c>
      <c r="AY145" s="158" t="s">
        <v>174</v>
      </c>
    </row>
    <row r="146" spans="2:65" s="13" customFormat="1" ht="10">
      <c r="B146" s="157"/>
      <c r="D146" s="151" t="s">
        <v>183</v>
      </c>
      <c r="E146" s="158" t="s">
        <v>1</v>
      </c>
      <c r="F146" s="159" t="s">
        <v>186</v>
      </c>
      <c r="H146" s="160">
        <v>35</v>
      </c>
      <c r="I146" s="161"/>
      <c r="L146" s="157"/>
      <c r="M146" s="162"/>
      <c r="T146" s="163"/>
      <c r="AT146" s="158" t="s">
        <v>183</v>
      </c>
      <c r="AU146" s="158" t="s">
        <v>85</v>
      </c>
      <c r="AV146" s="13" t="s">
        <v>85</v>
      </c>
      <c r="AW146" s="13" t="s">
        <v>32</v>
      </c>
      <c r="AX146" s="13" t="s">
        <v>76</v>
      </c>
      <c r="AY146" s="158" t="s">
        <v>174</v>
      </c>
    </row>
    <row r="147" spans="2:65" s="14" customFormat="1" ht="10">
      <c r="B147" s="164"/>
      <c r="D147" s="151" t="s">
        <v>183</v>
      </c>
      <c r="E147" s="165" t="s">
        <v>1</v>
      </c>
      <c r="F147" s="166" t="s">
        <v>187</v>
      </c>
      <c r="H147" s="167">
        <v>70.010000000000005</v>
      </c>
      <c r="I147" s="168"/>
      <c r="L147" s="164"/>
      <c r="M147" s="169"/>
      <c r="T147" s="170"/>
      <c r="AT147" s="165" t="s">
        <v>183</v>
      </c>
      <c r="AU147" s="165" t="s">
        <v>85</v>
      </c>
      <c r="AV147" s="14" t="s">
        <v>188</v>
      </c>
      <c r="AW147" s="14" t="s">
        <v>32</v>
      </c>
      <c r="AX147" s="14" t="s">
        <v>76</v>
      </c>
      <c r="AY147" s="165" t="s">
        <v>174</v>
      </c>
    </row>
    <row r="148" spans="2:65" s="15" customFormat="1" ht="10">
      <c r="B148" s="171"/>
      <c r="D148" s="151" t="s">
        <v>183</v>
      </c>
      <c r="E148" s="172" t="s">
        <v>1</v>
      </c>
      <c r="F148" s="173" t="s">
        <v>189</v>
      </c>
      <c r="H148" s="174">
        <v>70.010000000000005</v>
      </c>
      <c r="I148" s="175"/>
      <c r="L148" s="171"/>
      <c r="M148" s="176"/>
      <c r="T148" s="177"/>
      <c r="AT148" s="172" t="s">
        <v>183</v>
      </c>
      <c r="AU148" s="172" t="s">
        <v>85</v>
      </c>
      <c r="AV148" s="15" t="s">
        <v>181</v>
      </c>
      <c r="AW148" s="15" t="s">
        <v>32</v>
      </c>
      <c r="AX148" s="15" t="s">
        <v>83</v>
      </c>
      <c r="AY148" s="172" t="s">
        <v>174</v>
      </c>
    </row>
    <row r="149" spans="2:65" s="1" customFormat="1" ht="24.15" customHeight="1">
      <c r="B149" s="32"/>
      <c r="C149" s="137" t="s">
        <v>85</v>
      </c>
      <c r="D149" s="137" t="s">
        <v>176</v>
      </c>
      <c r="E149" s="138" t="s">
        <v>190</v>
      </c>
      <c r="F149" s="139" t="s">
        <v>191</v>
      </c>
      <c r="G149" s="140" t="s">
        <v>179</v>
      </c>
      <c r="H149" s="141">
        <v>25.35</v>
      </c>
      <c r="I149" s="142"/>
      <c r="J149" s="143">
        <f>ROUND(I149*H149,2)</f>
        <v>0</v>
      </c>
      <c r="K149" s="139" t="s">
        <v>180</v>
      </c>
      <c r="L149" s="32"/>
      <c r="M149" s="144" t="s">
        <v>1</v>
      </c>
      <c r="N149" s="145" t="s">
        <v>41</v>
      </c>
      <c r="P149" s="146">
        <f>O149*H149</f>
        <v>0</v>
      </c>
      <c r="Q149" s="146">
        <v>0</v>
      </c>
      <c r="R149" s="146">
        <f>Q149*H149</f>
        <v>0</v>
      </c>
      <c r="S149" s="146">
        <v>0.26</v>
      </c>
      <c r="T149" s="147">
        <f>S149*H149</f>
        <v>6.5910000000000002</v>
      </c>
      <c r="AR149" s="148" t="s">
        <v>181</v>
      </c>
      <c r="AT149" s="148" t="s">
        <v>176</v>
      </c>
      <c r="AU149" s="148" t="s">
        <v>85</v>
      </c>
      <c r="AY149" s="17" t="s">
        <v>174</v>
      </c>
      <c r="BE149" s="149">
        <f>IF(N149="základní",J149,0)</f>
        <v>0</v>
      </c>
      <c r="BF149" s="149">
        <f>IF(N149="snížená",J149,0)</f>
        <v>0</v>
      </c>
      <c r="BG149" s="149">
        <f>IF(N149="zákl. přenesená",J149,0)</f>
        <v>0</v>
      </c>
      <c r="BH149" s="149">
        <f>IF(N149="sníž. přenesená",J149,0)</f>
        <v>0</v>
      </c>
      <c r="BI149" s="149">
        <f>IF(N149="nulová",J149,0)</f>
        <v>0</v>
      </c>
      <c r="BJ149" s="17" t="s">
        <v>83</v>
      </c>
      <c r="BK149" s="149">
        <f>ROUND(I149*H149,2)</f>
        <v>0</v>
      </c>
      <c r="BL149" s="17" t="s">
        <v>181</v>
      </c>
      <c r="BM149" s="148" t="s">
        <v>192</v>
      </c>
    </row>
    <row r="150" spans="2:65" s="13" customFormat="1" ht="10">
      <c r="B150" s="157"/>
      <c r="D150" s="151" t="s">
        <v>183</v>
      </c>
      <c r="E150" s="158" t="s">
        <v>1</v>
      </c>
      <c r="F150" s="159" t="s">
        <v>193</v>
      </c>
      <c r="H150" s="160">
        <v>25.35</v>
      </c>
      <c r="I150" s="161"/>
      <c r="L150" s="157"/>
      <c r="M150" s="162"/>
      <c r="T150" s="163"/>
      <c r="AT150" s="158" t="s">
        <v>183</v>
      </c>
      <c r="AU150" s="158" t="s">
        <v>85</v>
      </c>
      <c r="AV150" s="13" t="s">
        <v>85</v>
      </c>
      <c r="AW150" s="13" t="s">
        <v>32</v>
      </c>
      <c r="AX150" s="13" t="s">
        <v>76</v>
      </c>
      <c r="AY150" s="158" t="s">
        <v>174</v>
      </c>
    </row>
    <row r="151" spans="2:65" s="14" customFormat="1" ht="10">
      <c r="B151" s="164"/>
      <c r="D151" s="151" t="s">
        <v>183</v>
      </c>
      <c r="E151" s="165" t="s">
        <v>1</v>
      </c>
      <c r="F151" s="166" t="s">
        <v>187</v>
      </c>
      <c r="H151" s="167">
        <v>25.35</v>
      </c>
      <c r="I151" s="168"/>
      <c r="L151" s="164"/>
      <c r="M151" s="169"/>
      <c r="T151" s="170"/>
      <c r="AT151" s="165" t="s">
        <v>183</v>
      </c>
      <c r="AU151" s="165" t="s">
        <v>85</v>
      </c>
      <c r="AV151" s="14" t="s">
        <v>188</v>
      </c>
      <c r="AW151" s="14" t="s">
        <v>32</v>
      </c>
      <c r="AX151" s="14" t="s">
        <v>76</v>
      </c>
      <c r="AY151" s="165" t="s">
        <v>174</v>
      </c>
    </row>
    <row r="152" spans="2:65" s="15" customFormat="1" ht="10">
      <c r="B152" s="171"/>
      <c r="D152" s="151" t="s">
        <v>183</v>
      </c>
      <c r="E152" s="172" t="s">
        <v>1</v>
      </c>
      <c r="F152" s="173" t="s">
        <v>189</v>
      </c>
      <c r="H152" s="174">
        <v>25.35</v>
      </c>
      <c r="I152" s="175"/>
      <c r="L152" s="171"/>
      <c r="M152" s="176"/>
      <c r="T152" s="177"/>
      <c r="AT152" s="172" t="s">
        <v>183</v>
      </c>
      <c r="AU152" s="172" t="s">
        <v>85</v>
      </c>
      <c r="AV152" s="15" t="s">
        <v>181</v>
      </c>
      <c r="AW152" s="15" t="s">
        <v>32</v>
      </c>
      <c r="AX152" s="15" t="s">
        <v>83</v>
      </c>
      <c r="AY152" s="172" t="s">
        <v>174</v>
      </c>
    </row>
    <row r="153" spans="2:65" s="1" customFormat="1" ht="33" customHeight="1">
      <c r="B153" s="32"/>
      <c r="C153" s="137" t="s">
        <v>188</v>
      </c>
      <c r="D153" s="137" t="s">
        <v>176</v>
      </c>
      <c r="E153" s="138" t="s">
        <v>194</v>
      </c>
      <c r="F153" s="139" t="s">
        <v>195</v>
      </c>
      <c r="G153" s="140" t="s">
        <v>179</v>
      </c>
      <c r="H153" s="141">
        <v>70.010000000000005</v>
      </c>
      <c r="I153" s="142"/>
      <c r="J153" s="143">
        <f>ROUND(I153*H153,2)</f>
        <v>0</v>
      </c>
      <c r="K153" s="139" t="s">
        <v>180</v>
      </c>
      <c r="L153" s="32"/>
      <c r="M153" s="144" t="s">
        <v>1</v>
      </c>
      <c r="N153" s="145" t="s">
        <v>41</v>
      </c>
      <c r="P153" s="146">
        <f>O153*H153</f>
        <v>0</v>
      </c>
      <c r="Q153" s="146">
        <v>0</v>
      </c>
      <c r="R153" s="146">
        <f>Q153*H153</f>
        <v>0</v>
      </c>
      <c r="S153" s="146">
        <v>0.3</v>
      </c>
      <c r="T153" s="147">
        <f>S153*H153</f>
        <v>21.003</v>
      </c>
      <c r="AR153" s="148" t="s">
        <v>181</v>
      </c>
      <c r="AT153" s="148" t="s">
        <v>176</v>
      </c>
      <c r="AU153" s="148" t="s">
        <v>85</v>
      </c>
      <c r="AY153" s="17" t="s">
        <v>174</v>
      </c>
      <c r="BE153" s="149">
        <f>IF(N153="základní",J153,0)</f>
        <v>0</v>
      </c>
      <c r="BF153" s="149">
        <f>IF(N153="snížená",J153,0)</f>
        <v>0</v>
      </c>
      <c r="BG153" s="149">
        <f>IF(N153="zákl. přenesená",J153,0)</f>
        <v>0</v>
      </c>
      <c r="BH153" s="149">
        <f>IF(N153="sníž. přenesená",J153,0)</f>
        <v>0</v>
      </c>
      <c r="BI153" s="149">
        <f>IF(N153="nulová",J153,0)</f>
        <v>0</v>
      </c>
      <c r="BJ153" s="17" t="s">
        <v>83</v>
      </c>
      <c r="BK153" s="149">
        <f>ROUND(I153*H153,2)</f>
        <v>0</v>
      </c>
      <c r="BL153" s="17" t="s">
        <v>181</v>
      </c>
      <c r="BM153" s="148" t="s">
        <v>196</v>
      </c>
    </row>
    <row r="154" spans="2:65" s="12" customFormat="1" ht="10">
      <c r="B154" s="150"/>
      <c r="D154" s="151" t="s">
        <v>183</v>
      </c>
      <c r="E154" s="152" t="s">
        <v>1</v>
      </c>
      <c r="F154" s="153" t="s">
        <v>184</v>
      </c>
      <c r="H154" s="152" t="s">
        <v>1</v>
      </c>
      <c r="I154" s="154"/>
      <c r="L154" s="150"/>
      <c r="M154" s="155"/>
      <c r="T154" s="156"/>
      <c r="AT154" s="152" t="s">
        <v>183</v>
      </c>
      <c r="AU154" s="152" t="s">
        <v>85</v>
      </c>
      <c r="AV154" s="12" t="s">
        <v>83</v>
      </c>
      <c r="AW154" s="12" t="s">
        <v>32</v>
      </c>
      <c r="AX154" s="12" t="s">
        <v>76</v>
      </c>
      <c r="AY154" s="152" t="s">
        <v>174</v>
      </c>
    </row>
    <row r="155" spans="2:65" s="12" customFormat="1" ht="10">
      <c r="B155" s="150"/>
      <c r="D155" s="151" t="s">
        <v>183</v>
      </c>
      <c r="E155" s="152" t="s">
        <v>1</v>
      </c>
      <c r="F155" s="153" t="s">
        <v>184</v>
      </c>
      <c r="H155" s="152" t="s">
        <v>1</v>
      </c>
      <c r="I155" s="154"/>
      <c r="L155" s="150"/>
      <c r="M155" s="155"/>
      <c r="T155" s="156"/>
      <c r="AT155" s="152" t="s">
        <v>183</v>
      </c>
      <c r="AU155" s="152" t="s">
        <v>85</v>
      </c>
      <c r="AV155" s="12" t="s">
        <v>83</v>
      </c>
      <c r="AW155" s="12" t="s">
        <v>32</v>
      </c>
      <c r="AX155" s="12" t="s">
        <v>76</v>
      </c>
      <c r="AY155" s="152" t="s">
        <v>174</v>
      </c>
    </row>
    <row r="156" spans="2:65" s="13" customFormat="1" ht="10">
      <c r="B156" s="157"/>
      <c r="D156" s="151" t="s">
        <v>183</v>
      </c>
      <c r="E156" s="158" t="s">
        <v>1</v>
      </c>
      <c r="F156" s="159" t="s">
        <v>185</v>
      </c>
      <c r="H156" s="160">
        <v>35.01</v>
      </c>
      <c r="I156" s="161"/>
      <c r="L156" s="157"/>
      <c r="M156" s="162"/>
      <c r="T156" s="163"/>
      <c r="AT156" s="158" t="s">
        <v>183</v>
      </c>
      <c r="AU156" s="158" t="s">
        <v>85</v>
      </c>
      <c r="AV156" s="13" t="s">
        <v>85</v>
      </c>
      <c r="AW156" s="13" t="s">
        <v>32</v>
      </c>
      <c r="AX156" s="13" t="s">
        <v>76</v>
      </c>
      <c r="AY156" s="158" t="s">
        <v>174</v>
      </c>
    </row>
    <row r="157" spans="2:65" s="13" customFormat="1" ht="10">
      <c r="B157" s="157"/>
      <c r="D157" s="151" t="s">
        <v>183</v>
      </c>
      <c r="E157" s="158" t="s">
        <v>1</v>
      </c>
      <c r="F157" s="159" t="s">
        <v>186</v>
      </c>
      <c r="H157" s="160">
        <v>35</v>
      </c>
      <c r="I157" s="161"/>
      <c r="L157" s="157"/>
      <c r="M157" s="162"/>
      <c r="T157" s="163"/>
      <c r="AT157" s="158" t="s">
        <v>183</v>
      </c>
      <c r="AU157" s="158" t="s">
        <v>85</v>
      </c>
      <c r="AV157" s="13" t="s">
        <v>85</v>
      </c>
      <c r="AW157" s="13" t="s">
        <v>32</v>
      </c>
      <c r="AX157" s="13" t="s">
        <v>76</v>
      </c>
      <c r="AY157" s="158" t="s">
        <v>174</v>
      </c>
    </row>
    <row r="158" spans="2:65" s="14" customFormat="1" ht="10">
      <c r="B158" s="164"/>
      <c r="D158" s="151" t="s">
        <v>183</v>
      </c>
      <c r="E158" s="165" t="s">
        <v>1</v>
      </c>
      <c r="F158" s="166" t="s">
        <v>187</v>
      </c>
      <c r="H158" s="167">
        <v>70.010000000000005</v>
      </c>
      <c r="I158" s="168"/>
      <c r="L158" s="164"/>
      <c r="M158" s="169"/>
      <c r="T158" s="170"/>
      <c r="AT158" s="165" t="s">
        <v>183</v>
      </c>
      <c r="AU158" s="165" t="s">
        <v>85</v>
      </c>
      <c r="AV158" s="14" t="s">
        <v>188</v>
      </c>
      <c r="AW158" s="14" t="s">
        <v>32</v>
      </c>
      <c r="AX158" s="14" t="s">
        <v>76</v>
      </c>
      <c r="AY158" s="165" t="s">
        <v>174</v>
      </c>
    </row>
    <row r="159" spans="2:65" s="15" customFormat="1" ht="10">
      <c r="B159" s="171"/>
      <c r="D159" s="151" t="s">
        <v>183</v>
      </c>
      <c r="E159" s="172" t="s">
        <v>1</v>
      </c>
      <c r="F159" s="173" t="s">
        <v>189</v>
      </c>
      <c r="H159" s="174">
        <v>70.010000000000005</v>
      </c>
      <c r="I159" s="175"/>
      <c r="L159" s="171"/>
      <c r="M159" s="176"/>
      <c r="T159" s="177"/>
      <c r="AT159" s="172" t="s">
        <v>183</v>
      </c>
      <c r="AU159" s="172" t="s">
        <v>85</v>
      </c>
      <c r="AV159" s="15" t="s">
        <v>181</v>
      </c>
      <c r="AW159" s="15" t="s">
        <v>32</v>
      </c>
      <c r="AX159" s="15" t="s">
        <v>83</v>
      </c>
      <c r="AY159" s="172" t="s">
        <v>174</v>
      </c>
    </row>
    <row r="160" spans="2:65" s="1" customFormat="1" ht="24.15" customHeight="1">
      <c r="B160" s="32"/>
      <c r="C160" s="137" t="s">
        <v>181</v>
      </c>
      <c r="D160" s="137" t="s">
        <v>176</v>
      </c>
      <c r="E160" s="138" t="s">
        <v>197</v>
      </c>
      <c r="F160" s="139" t="s">
        <v>198</v>
      </c>
      <c r="G160" s="140" t="s">
        <v>179</v>
      </c>
      <c r="H160" s="141">
        <v>25.35</v>
      </c>
      <c r="I160" s="142"/>
      <c r="J160" s="143">
        <f>ROUND(I160*H160,2)</f>
        <v>0</v>
      </c>
      <c r="K160" s="139" t="s">
        <v>180</v>
      </c>
      <c r="L160" s="32"/>
      <c r="M160" s="144" t="s">
        <v>1</v>
      </c>
      <c r="N160" s="145" t="s">
        <v>41</v>
      </c>
      <c r="P160" s="146">
        <f>O160*H160</f>
        <v>0</v>
      </c>
      <c r="Q160" s="146">
        <v>0</v>
      </c>
      <c r="R160" s="146">
        <f>Q160*H160</f>
        <v>0</v>
      </c>
      <c r="S160" s="146">
        <v>0.28999999999999998</v>
      </c>
      <c r="T160" s="147">
        <f>S160*H160</f>
        <v>7.3514999999999997</v>
      </c>
      <c r="AR160" s="148" t="s">
        <v>181</v>
      </c>
      <c r="AT160" s="148" t="s">
        <v>176</v>
      </c>
      <c r="AU160" s="148" t="s">
        <v>85</v>
      </c>
      <c r="AY160" s="17" t="s">
        <v>174</v>
      </c>
      <c r="BE160" s="149">
        <f>IF(N160="základní",J160,0)</f>
        <v>0</v>
      </c>
      <c r="BF160" s="149">
        <f>IF(N160="snížená",J160,0)</f>
        <v>0</v>
      </c>
      <c r="BG160" s="149">
        <f>IF(N160="zákl. přenesená",J160,0)</f>
        <v>0</v>
      </c>
      <c r="BH160" s="149">
        <f>IF(N160="sníž. přenesená",J160,0)</f>
        <v>0</v>
      </c>
      <c r="BI160" s="149">
        <f>IF(N160="nulová",J160,0)</f>
        <v>0</v>
      </c>
      <c r="BJ160" s="17" t="s">
        <v>83</v>
      </c>
      <c r="BK160" s="149">
        <f>ROUND(I160*H160,2)</f>
        <v>0</v>
      </c>
      <c r="BL160" s="17" t="s">
        <v>181</v>
      </c>
      <c r="BM160" s="148" t="s">
        <v>199</v>
      </c>
    </row>
    <row r="161" spans="2:65" s="13" customFormat="1" ht="10">
      <c r="B161" s="157"/>
      <c r="D161" s="151" t="s">
        <v>183</v>
      </c>
      <c r="E161" s="158" t="s">
        <v>1</v>
      </c>
      <c r="F161" s="159" t="s">
        <v>193</v>
      </c>
      <c r="H161" s="160">
        <v>25.35</v>
      </c>
      <c r="I161" s="161"/>
      <c r="L161" s="157"/>
      <c r="M161" s="162"/>
      <c r="T161" s="163"/>
      <c r="AT161" s="158" t="s">
        <v>183</v>
      </c>
      <c r="AU161" s="158" t="s">
        <v>85</v>
      </c>
      <c r="AV161" s="13" t="s">
        <v>85</v>
      </c>
      <c r="AW161" s="13" t="s">
        <v>32</v>
      </c>
      <c r="AX161" s="13" t="s">
        <v>76</v>
      </c>
      <c r="AY161" s="158" t="s">
        <v>174</v>
      </c>
    </row>
    <row r="162" spans="2:65" s="14" customFormat="1" ht="10">
      <c r="B162" s="164"/>
      <c r="D162" s="151" t="s">
        <v>183</v>
      </c>
      <c r="E162" s="165" t="s">
        <v>1</v>
      </c>
      <c r="F162" s="166" t="s">
        <v>187</v>
      </c>
      <c r="H162" s="167">
        <v>25.35</v>
      </c>
      <c r="I162" s="168"/>
      <c r="L162" s="164"/>
      <c r="M162" s="169"/>
      <c r="T162" s="170"/>
      <c r="AT162" s="165" t="s">
        <v>183</v>
      </c>
      <c r="AU162" s="165" t="s">
        <v>85</v>
      </c>
      <c r="AV162" s="14" t="s">
        <v>188</v>
      </c>
      <c r="AW162" s="14" t="s">
        <v>32</v>
      </c>
      <c r="AX162" s="14" t="s">
        <v>76</v>
      </c>
      <c r="AY162" s="165" t="s">
        <v>174</v>
      </c>
    </row>
    <row r="163" spans="2:65" s="15" customFormat="1" ht="10">
      <c r="B163" s="171"/>
      <c r="D163" s="151" t="s">
        <v>183</v>
      </c>
      <c r="E163" s="172" t="s">
        <v>1</v>
      </c>
      <c r="F163" s="173" t="s">
        <v>189</v>
      </c>
      <c r="H163" s="174">
        <v>25.35</v>
      </c>
      <c r="I163" s="175"/>
      <c r="L163" s="171"/>
      <c r="M163" s="176"/>
      <c r="T163" s="177"/>
      <c r="AT163" s="172" t="s">
        <v>183</v>
      </c>
      <c r="AU163" s="172" t="s">
        <v>85</v>
      </c>
      <c r="AV163" s="15" t="s">
        <v>181</v>
      </c>
      <c r="AW163" s="15" t="s">
        <v>32</v>
      </c>
      <c r="AX163" s="15" t="s">
        <v>83</v>
      </c>
      <c r="AY163" s="172" t="s">
        <v>174</v>
      </c>
    </row>
    <row r="164" spans="2:65" s="1" customFormat="1" ht="33" customHeight="1">
      <c r="B164" s="32"/>
      <c r="C164" s="137" t="s">
        <v>200</v>
      </c>
      <c r="D164" s="137" t="s">
        <v>176</v>
      </c>
      <c r="E164" s="138" t="s">
        <v>201</v>
      </c>
      <c r="F164" s="139" t="s">
        <v>202</v>
      </c>
      <c r="G164" s="140" t="s">
        <v>203</v>
      </c>
      <c r="H164" s="141">
        <v>250.58600000000001</v>
      </c>
      <c r="I164" s="142"/>
      <c r="J164" s="143">
        <f>ROUND(I164*H164,2)</f>
        <v>0</v>
      </c>
      <c r="K164" s="139" t="s">
        <v>180</v>
      </c>
      <c r="L164" s="32"/>
      <c r="M164" s="144" t="s">
        <v>1</v>
      </c>
      <c r="N164" s="145" t="s">
        <v>41</v>
      </c>
      <c r="P164" s="146">
        <f>O164*H164</f>
        <v>0</v>
      </c>
      <c r="Q164" s="146">
        <v>0</v>
      </c>
      <c r="R164" s="146">
        <f>Q164*H164</f>
        <v>0</v>
      </c>
      <c r="S164" s="146">
        <v>0</v>
      </c>
      <c r="T164" s="147">
        <f>S164*H164</f>
        <v>0</v>
      </c>
      <c r="AR164" s="148" t="s">
        <v>181</v>
      </c>
      <c r="AT164" s="148" t="s">
        <v>176</v>
      </c>
      <c r="AU164" s="148" t="s">
        <v>85</v>
      </c>
      <c r="AY164" s="17" t="s">
        <v>174</v>
      </c>
      <c r="BE164" s="149">
        <f>IF(N164="základní",J164,0)</f>
        <v>0</v>
      </c>
      <c r="BF164" s="149">
        <f>IF(N164="snížená",J164,0)</f>
        <v>0</v>
      </c>
      <c r="BG164" s="149">
        <f>IF(N164="zákl. přenesená",J164,0)</f>
        <v>0</v>
      </c>
      <c r="BH164" s="149">
        <f>IF(N164="sníž. přenesená",J164,0)</f>
        <v>0</v>
      </c>
      <c r="BI164" s="149">
        <f>IF(N164="nulová",J164,0)</f>
        <v>0</v>
      </c>
      <c r="BJ164" s="17" t="s">
        <v>83</v>
      </c>
      <c r="BK164" s="149">
        <f>ROUND(I164*H164,2)</f>
        <v>0</v>
      </c>
      <c r="BL164" s="17" t="s">
        <v>181</v>
      </c>
      <c r="BM164" s="148" t="s">
        <v>204</v>
      </c>
    </row>
    <row r="165" spans="2:65" s="12" customFormat="1" ht="10">
      <c r="B165" s="150"/>
      <c r="D165" s="151" t="s">
        <v>183</v>
      </c>
      <c r="E165" s="152" t="s">
        <v>1</v>
      </c>
      <c r="F165" s="153" t="s">
        <v>205</v>
      </c>
      <c r="H165" s="152" t="s">
        <v>1</v>
      </c>
      <c r="I165" s="154"/>
      <c r="L165" s="150"/>
      <c r="M165" s="155"/>
      <c r="T165" s="156"/>
      <c r="AT165" s="152" t="s">
        <v>183</v>
      </c>
      <c r="AU165" s="152" t="s">
        <v>85</v>
      </c>
      <c r="AV165" s="12" t="s">
        <v>83</v>
      </c>
      <c r="AW165" s="12" t="s">
        <v>32</v>
      </c>
      <c r="AX165" s="12" t="s">
        <v>76</v>
      </c>
      <c r="AY165" s="152" t="s">
        <v>174</v>
      </c>
    </row>
    <row r="166" spans="2:65" s="13" customFormat="1" ht="10">
      <c r="B166" s="157"/>
      <c r="D166" s="151" t="s">
        <v>183</v>
      </c>
      <c r="E166" s="158" t="s">
        <v>1</v>
      </c>
      <c r="F166" s="159" t="s">
        <v>206</v>
      </c>
      <c r="H166" s="160">
        <v>65.435000000000002</v>
      </c>
      <c r="I166" s="161"/>
      <c r="L166" s="157"/>
      <c r="M166" s="162"/>
      <c r="T166" s="163"/>
      <c r="AT166" s="158" t="s">
        <v>183</v>
      </c>
      <c r="AU166" s="158" t="s">
        <v>85</v>
      </c>
      <c r="AV166" s="13" t="s">
        <v>85</v>
      </c>
      <c r="AW166" s="13" t="s">
        <v>32</v>
      </c>
      <c r="AX166" s="13" t="s">
        <v>76</v>
      </c>
      <c r="AY166" s="158" t="s">
        <v>174</v>
      </c>
    </row>
    <row r="167" spans="2:65" s="13" customFormat="1" ht="10">
      <c r="B167" s="157"/>
      <c r="D167" s="151" t="s">
        <v>183</v>
      </c>
      <c r="E167" s="158" t="s">
        <v>1</v>
      </c>
      <c r="F167" s="159" t="s">
        <v>207</v>
      </c>
      <c r="H167" s="160">
        <v>4.2279999999999998</v>
      </c>
      <c r="I167" s="161"/>
      <c r="L167" s="157"/>
      <c r="M167" s="162"/>
      <c r="T167" s="163"/>
      <c r="AT167" s="158" t="s">
        <v>183</v>
      </c>
      <c r="AU167" s="158" t="s">
        <v>85</v>
      </c>
      <c r="AV167" s="13" t="s">
        <v>85</v>
      </c>
      <c r="AW167" s="13" t="s">
        <v>32</v>
      </c>
      <c r="AX167" s="13" t="s">
        <v>76</v>
      </c>
      <c r="AY167" s="158" t="s">
        <v>174</v>
      </c>
    </row>
    <row r="168" spans="2:65" s="13" customFormat="1" ht="10">
      <c r="B168" s="157"/>
      <c r="D168" s="151" t="s">
        <v>183</v>
      </c>
      <c r="E168" s="158" t="s">
        <v>1</v>
      </c>
      <c r="F168" s="159" t="s">
        <v>208</v>
      </c>
      <c r="H168" s="160">
        <v>72.930000000000007</v>
      </c>
      <c r="I168" s="161"/>
      <c r="L168" s="157"/>
      <c r="M168" s="162"/>
      <c r="T168" s="163"/>
      <c r="AT168" s="158" t="s">
        <v>183</v>
      </c>
      <c r="AU168" s="158" t="s">
        <v>85</v>
      </c>
      <c r="AV168" s="13" t="s">
        <v>85</v>
      </c>
      <c r="AW168" s="13" t="s">
        <v>32</v>
      </c>
      <c r="AX168" s="13" t="s">
        <v>76</v>
      </c>
      <c r="AY168" s="158" t="s">
        <v>174</v>
      </c>
    </row>
    <row r="169" spans="2:65" s="13" customFormat="1" ht="10">
      <c r="B169" s="157"/>
      <c r="D169" s="151" t="s">
        <v>183</v>
      </c>
      <c r="E169" s="158" t="s">
        <v>1</v>
      </c>
      <c r="F169" s="159" t="s">
        <v>209</v>
      </c>
      <c r="H169" s="160">
        <v>28.34</v>
      </c>
      <c r="I169" s="161"/>
      <c r="L169" s="157"/>
      <c r="M169" s="162"/>
      <c r="T169" s="163"/>
      <c r="AT169" s="158" t="s">
        <v>183</v>
      </c>
      <c r="AU169" s="158" t="s">
        <v>85</v>
      </c>
      <c r="AV169" s="13" t="s">
        <v>85</v>
      </c>
      <c r="AW169" s="13" t="s">
        <v>32</v>
      </c>
      <c r="AX169" s="13" t="s">
        <v>76</v>
      </c>
      <c r="AY169" s="158" t="s">
        <v>174</v>
      </c>
    </row>
    <row r="170" spans="2:65" s="14" customFormat="1" ht="10">
      <c r="B170" s="164"/>
      <c r="D170" s="151" t="s">
        <v>183</v>
      </c>
      <c r="E170" s="165" t="s">
        <v>1</v>
      </c>
      <c r="F170" s="166" t="s">
        <v>187</v>
      </c>
      <c r="H170" s="167">
        <v>170.93299999999999</v>
      </c>
      <c r="I170" s="168"/>
      <c r="L170" s="164"/>
      <c r="M170" s="169"/>
      <c r="T170" s="170"/>
      <c r="AT170" s="165" t="s">
        <v>183</v>
      </c>
      <c r="AU170" s="165" t="s">
        <v>85</v>
      </c>
      <c r="AV170" s="14" t="s">
        <v>188</v>
      </c>
      <c r="AW170" s="14" t="s">
        <v>32</v>
      </c>
      <c r="AX170" s="14" t="s">
        <v>76</v>
      </c>
      <c r="AY170" s="165" t="s">
        <v>174</v>
      </c>
    </row>
    <row r="171" spans="2:65" s="12" customFormat="1" ht="10">
      <c r="B171" s="150"/>
      <c r="D171" s="151" t="s">
        <v>183</v>
      </c>
      <c r="E171" s="152" t="s">
        <v>1</v>
      </c>
      <c r="F171" s="153" t="s">
        <v>210</v>
      </c>
      <c r="H171" s="152" t="s">
        <v>1</v>
      </c>
      <c r="I171" s="154"/>
      <c r="L171" s="150"/>
      <c r="M171" s="155"/>
      <c r="T171" s="156"/>
      <c r="AT171" s="152" t="s">
        <v>183</v>
      </c>
      <c r="AU171" s="152" t="s">
        <v>85</v>
      </c>
      <c r="AV171" s="12" t="s">
        <v>83</v>
      </c>
      <c r="AW171" s="12" t="s">
        <v>32</v>
      </c>
      <c r="AX171" s="12" t="s">
        <v>76</v>
      </c>
      <c r="AY171" s="152" t="s">
        <v>174</v>
      </c>
    </row>
    <row r="172" spans="2:65" s="13" customFormat="1" ht="10">
      <c r="B172" s="157"/>
      <c r="D172" s="151" t="s">
        <v>183</v>
      </c>
      <c r="E172" s="158" t="s">
        <v>1</v>
      </c>
      <c r="F172" s="159" t="s">
        <v>211</v>
      </c>
      <c r="H172" s="160">
        <v>38.744999999999997</v>
      </c>
      <c r="I172" s="161"/>
      <c r="L172" s="157"/>
      <c r="M172" s="162"/>
      <c r="T172" s="163"/>
      <c r="AT172" s="158" t="s">
        <v>183</v>
      </c>
      <c r="AU172" s="158" t="s">
        <v>85</v>
      </c>
      <c r="AV172" s="13" t="s">
        <v>85</v>
      </c>
      <c r="AW172" s="13" t="s">
        <v>32</v>
      </c>
      <c r="AX172" s="13" t="s">
        <v>76</v>
      </c>
      <c r="AY172" s="158" t="s">
        <v>174</v>
      </c>
    </row>
    <row r="173" spans="2:65" s="13" customFormat="1" ht="10">
      <c r="B173" s="157"/>
      <c r="D173" s="151" t="s">
        <v>183</v>
      </c>
      <c r="E173" s="158" t="s">
        <v>1</v>
      </c>
      <c r="F173" s="159" t="s">
        <v>212</v>
      </c>
      <c r="H173" s="160">
        <v>14.85</v>
      </c>
      <c r="I173" s="161"/>
      <c r="L173" s="157"/>
      <c r="M173" s="162"/>
      <c r="T173" s="163"/>
      <c r="AT173" s="158" t="s">
        <v>183</v>
      </c>
      <c r="AU173" s="158" t="s">
        <v>85</v>
      </c>
      <c r="AV173" s="13" t="s">
        <v>85</v>
      </c>
      <c r="AW173" s="13" t="s">
        <v>32</v>
      </c>
      <c r="AX173" s="13" t="s">
        <v>76</v>
      </c>
      <c r="AY173" s="158" t="s">
        <v>174</v>
      </c>
    </row>
    <row r="174" spans="2:65" s="14" customFormat="1" ht="10">
      <c r="B174" s="164"/>
      <c r="D174" s="151" t="s">
        <v>183</v>
      </c>
      <c r="E174" s="165" t="s">
        <v>1</v>
      </c>
      <c r="F174" s="166" t="s">
        <v>187</v>
      </c>
      <c r="H174" s="167">
        <v>53.594999999999999</v>
      </c>
      <c r="I174" s="168"/>
      <c r="L174" s="164"/>
      <c r="M174" s="169"/>
      <c r="T174" s="170"/>
      <c r="AT174" s="165" t="s">
        <v>183</v>
      </c>
      <c r="AU174" s="165" t="s">
        <v>85</v>
      </c>
      <c r="AV174" s="14" t="s">
        <v>188</v>
      </c>
      <c r="AW174" s="14" t="s">
        <v>32</v>
      </c>
      <c r="AX174" s="14" t="s">
        <v>76</v>
      </c>
      <c r="AY174" s="165" t="s">
        <v>174</v>
      </c>
    </row>
    <row r="175" spans="2:65" s="12" customFormat="1" ht="10">
      <c r="B175" s="150"/>
      <c r="D175" s="151" t="s">
        <v>183</v>
      </c>
      <c r="E175" s="152" t="s">
        <v>1</v>
      </c>
      <c r="F175" s="153" t="s">
        <v>213</v>
      </c>
      <c r="H175" s="152" t="s">
        <v>1</v>
      </c>
      <c r="I175" s="154"/>
      <c r="L175" s="150"/>
      <c r="M175" s="155"/>
      <c r="T175" s="156"/>
      <c r="AT175" s="152" t="s">
        <v>183</v>
      </c>
      <c r="AU175" s="152" t="s">
        <v>85</v>
      </c>
      <c r="AV175" s="12" t="s">
        <v>83</v>
      </c>
      <c r="AW175" s="12" t="s">
        <v>32</v>
      </c>
      <c r="AX175" s="12" t="s">
        <v>76</v>
      </c>
      <c r="AY175" s="152" t="s">
        <v>174</v>
      </c>
    </row>
    <row r="176" spans="2:65" s="13" customFormat="1" ht="10">
      <c r="B176" s="157"/>
      <c r="D176" s="151" t="s">
        <v>183</v>
      </c>
      <c r="E176" s="158" t="s">
        <v>1</v>
      </c>
      <c r="F176" s="159" t="s">
        <v>214</v>
      </c>
      <c r="H176" s="160">
        <v>26.058</v>
      </c>
      <c r="I176" s="161"/>
      <c r="L176" s="157"/>
      <c r="M176" s="162"/>
      <c r="T176" s="163"/>
      <c r="AT176" s="158" t="s">
        <v>183</v>
      </c>
      <c r="AU176" s="158" t="s">
        <v>85</v>
      </c>
      <c r="AV176" s="13" t="s">
        <v>85</v>
      </c>
      <c r="AW176" s="13" t="s">
        <v>32</v>
      </c>
      <c r="AX176" s="13" t="s">
        <v>76</v>
      </c>
      <c r="AY176" s="158" t="s">
        <v>174</v>
      </c>
    </row>
    <row r="177" spans="2:65" s="14" customFormat="1" ht="10">
      <c r="B177" s="164"/>
      <c r="D177" s="151" t="s">
        <v>183</v>
      </c>
      <c r="E177" s="165" t="s">
        <v>1</v>
      </c>
      <c r="F177" s="166" t="s">
        <v>187</v>
      </c>
      <c r="H177" s="167">
        <v>26.058</v>
      </c>
      <c r="I177" s="168"/>
      <c r="L177" s="164"/>
      <c r="M177" s="169"/>
      <c r="T177" s="170"/>
      <c r="AT177" s="165" t="s">
        <v>183</v>
      </c>
      <c r="AU177" s="165" t="s">
        <v>85</v>
      </c>
      <c r="AV177" s="14" t="s">
        <v>188</v>
      </c>
      <c r="AW177" s="14" t="s">
        <v>32</v>
      </c>
      <c r="AX177" s="14" t="s">
        <v>76</v>
      </c>
      <c r="AY177" s="165" t="s">
        <v>174</v>
      </c>
    </row>
    <row r="178" spans="2:65" s="15" customFormat="1" ht="10">
      <c r="B178" s="171"/>
      <c r="D178" s="151" t="s">
        <v>183</v>
      </c>
      <c r="E178" s="172" t="s">
        <v>100</v>
      </c>
      <c r="F178" s="173" t="s">
        <v>189</v>
      </c>
      <c r="H178" s="174">
        <v>250.58600000000001</v>
      </c>
      <c r="I178" s="175"/>
      <c r="L178" s="171"/>
      <c r="M178" s="176"/>
      <c r="T178" s="177"/>
      <c r="AT178" s="172" t="s">
        <v>183</v>
      </c>
      <c r="AU178" s="172" t="s">
        <v>85</v>
      </c>
      <c r="AV178" s="15" t="s">
        <v>181</v>
      </c>
      <c r="AW178" s="15" t="s">
        <v>32</v>
      </c>
      <c r="AX178" s="15" t="s">
        <v>83</v>
      </c>
      <c r="AY178" s="172" t="s">
        <v>174</v>
      </c>
    </row>
    <row r="179" spans="2:65" s="1" customFormat="1" ht="37.75" customHeight="1">
      <c r="B179" s="32"/>
      <c r="C179" s="137" t="s">
        <v>215</v>
      </c>
      <c r="D179" s="137" t="s">
        <v>176</v>
      </c>
      <c r="E179" s="138" t="s">
        <v>216</v>
      </c>
      <c r="F179" s="139" t="s">
        <v>217</v>
      </c>
      <c r="G179" s="140" t="s">
        <v>203</v>
      </c>
      <c r="H179" s="141">
        <v>156.08500000000001</v>
      </c>
      <c r="I179" s="142"/>
      <c r="J179" s="143">
        <f>ROUND(I179*H179,2)</f>
        <v>0</v>
      </c>
      <c r="K179" s="139" t="s">
        <v>180</v>
      </c>
      <c r="L179" s="32"/>
      <c r="M179" s="144" t="s">
        <v>1</v>
      </c>
      <c r="N179" s="145" t="s">
        <v>41</v>
      </c>
      <c r="P179" s="146">
        <f>O179*H179</f>
        <v>0</v>
      </c>
      <c r="Q179" s="146">
        <v>0</v>
      </c>
      <c r="R179" s="146">
        <f>Q179*H179</f>
        <v>0</v>
      </c>
      <c r="S179" s="146">
        <v>0</v>
      </c>
      <c r="T179" s="147">
        <f>S179*H179</f>
        <v>0</v>
      </c>
      <c r="AR179" s="148" t="s">
        <v>181</v>
      </c>
      <c r="AT179" s="148" t="s">
        <v>176</v>
      </c>
      <c r="AU179" s="148" t="s">
        <v>85</v>
      </c>
      <c r="AY179" s="17" t="s">
        <v>174</v>
      </c>
      <c r="BE179" s="149">
        <f>IF(N179="základní",J179,0)</f>
        <v>0</v>
      </c>
      <c r="BF179" s="149">
        <f>IF(N179="snížená",J179,0)</f>
        <v>0</v>
      </c>
      <c r="BG179" s="149">
        <f>IF(N179="zákl. přenesená",J179,0)</f>
        <v>0</v>
      </c>
      <c r="BH179" s="149">
        <f>IF(N179="sníž. přenesená",J179,0)</f>
        <v>0</v>
      </c>
      <c r="BI179" s="149">
        <f>IF(N179="nulová",J179,0)</f>
        <v>0</v>
      </c>
      <c r="BJ179" s="17" t="s">
        <v>83</v>
      </c>
      <c r="BK179" s="149">
        <f>ROUND(I179*H179,2)</f>
        <v>0</v>
      </c>
      <c r="BL179" s="17" t="s">
        <v>181</v>
      </c>
      <c r="BM179" s="148" t="s">
        <v>218</v>
      </c>
    </row>
    <row r="180" spans="2:65" s="13" customFormat="1" ht="10">
      <c r="B180" s="157"/>
      <c r="D180" s="151" t="s">
        <v>183</v>
      </c>
      <c r="E180" s="158" t="s">
        <v>1</v>
      </c>
      <c r="F180" s="159" t="s">
        <v>128</v>
      </c>
      <c r="H180" s="160">
        <v>156.08500000000001</v>
      </c>
      <c r="I180" s="161"/>
      <c r="L180" s="157"/>
      <c r="M180" s="162"/>
      <c r="T180" s="163"/>
      <c r="AT180" s="158" t="s">
        <v>183</v>
      </c>
      <c r="AU180" s="158" t="s">
        <v>85</v>
      </c>
      <c r="AV180" s="13" t="s">
        <v>85</v>
      </c>
      <c r="AW180" s="13" t="s">
        <v>32</v>
      </c>
      <c r="AX180" s="13" t="s">
        <v>76</v>
      </c>
      <c r="AY180" s="158" t="s">
        <v>174</v>
      </c>
    </row>
    <row r="181" spans="2:65" s="15" customFormat="1" ht="10">
      <c r="B181" s="171"/>
      <c r="D181" s="151" t="s">
        <v>183</v>
      </c>
      <c r="E181" s="172" t="s">
        <v>1</v>
      </c>
      <c r="F181" s="173" t="s">
        <v>189</v>
      </c>
      <c r="H181" s="174">
        <v>156.08500000000001</v>
      </c>
      <c r="I181" s="175"/>
      <c r="L181" s="171"/>
      <c r="M181" s="176"/>
      <c r="T181" s="177"/>
      <c r="AT181" s="172" t="s">
        <v>183</v>
      </c>
      <c r="AU181" s="172" t="s">
        <v>85</v>
      </c>
      <c r="AV181" s="15" t="s">
        <v>181</v>
      </c>
      <c r="AW181" s="15" t="s">
        <v>32</v>
      </c>
      <c r="AX181" s="15" t="s">
        <v>83</v>
      </c>
      <c r="AY181" s="172" t="s">
        <v>174</v>
      </c>
    </row>
    <row r="182" spans="2:65" s="1" customFormat="1" ht="37.75" customHeight="1">
      <c r="B182" s="32"/>
      <c r="C182" s="137" t="s">
        <v>219</v>
      </c>
      <c r="D182" s="137" t="s">
        <v>176</v>
      </c>
      <c r="E182" s="138" t="s">
        <v>220</v>
      </c>
      <c r="F182" s="139" t="s">
        <v>221</v>
      </c>
      <c r="G182" s="140" t="s">
        <v>203</v>
      </c>
      <c r="H182" s="141">
        <v>94.501000000000005</v>
      </c>
      <c r="I182" s="142"/>
      <c r="J182" s="143">
        <f>ROUND(I182*H182,2)</f>
        <v>0</v>
      </c>
      <c r="K182" s="139" t="s">
        <v>180</v>
      </c>
      <c r="L182" s="32"/>
      <c r="M182" s="144" t="s">
        <v>1</v>
      </c>
      <c r="N182" s="145" t="s">
        <v>41</v>
      </c>
      <c r="P182" s="146">
        <f>O182*H182</f>
        <v>0</v>
      </c>
      <c r="Q182" s="146">
        <v>0</v>
      </c>
      <c r="R182" s="146">
        <f>Q182*H182</f>
        <v>0</v>
      </c>
      <c r="S182" s="146">
        <v>0</v>
      </c>
      <c r="T182" s="147">
        <f>S182*H182</f>
        <v>0</v>
      </c>
      <c r="AR182" s="148" t="s">
        <v>181</v>
      </c>
      <c r="AT182" s="148" t="s">
        <v>176</v>
      </c>
      <c r="AU182" s="148" t="s">
        <v>85</v>
      </c>
      <c r="AY182" s="17" t="s">
        <v>174</v>
      </c>
      <c r="BE182" s="149">
        <f>IF(N182="základní",J182,0)</f>
        <v>0</v>
      </c>
      <c r="BF182" s="149">
        <f>IF(N182="snížená",J182,0)</f>
        <v>0</v>
      </c>
      <c r="BG182" s="149">
        <f>IF(N182="zákl. přenesená",J182,0)</f>
        <v>0</v>
      </c>
      <c r="BH182" s="149">
        <f>IF(N182="sníž. přenesená",J182,0)</f>
        <v>0</v>
      </c>
      <c r="BI182" s="149">
        <f>IF(N182="nulová",J182,0)</f>
        <v>0</v>
      </c>
      <c r="BJ182" s="17" t="s">
        <v>83</v>
      </c>
      <c r="BK182" s="149">
        <f>ROUND(I182*H182,2)</f>
        <v>0</v>
      </c>
      <c r="BL182" s="17" t="s">
        <v>181</v>
      </c>
      <c r="BM182" s="148" t="s">
        <v>222</v>
      </c>
    </row>
    <row r="183" spans="2:65" s="13" customFormat="1" ht="10">
      <c r="B183" s="157"/>
      <c r="D183" s="151" t="s">
        <v>183</v>
      </c>
      <c r="E183" s="158" t="s">
        <v>1</v>
      </c>
      <c r="F183" s="159" t="s">
        <v>223</v>
      </c>
      <c r="H183" s="160">
        <v>94.501000000000005</v>
      </c>
      <c r="I183" s="161"/>
      <c r="L183" s="157"/>
      <c r="M183" s="162"/>
      <c r="T183" s="163"/>
      <c r="AT183" s="158" t="s">
        <v>183</v>
      </c>
      <c r="AU183" s="158" t="s">
        <v>85</v>
      </c>
      <c r="AV183" s="13" t="s">
        <v>85</v>
      </c>
      <c r="AW183" s="13" t="s">
        <v>32</v>
      </c>
      <c r="AX183" s="13" t="s">
        <v>76</v>
      </c>
      <c r="AY183" s="158" t="s">
        <v>174</v>
      </c>
    </row>
    <row r="184" spans="2:65" s="15" customFormat="1" ht="10">
      <c r="B184" s="171"/>
      <c r="D184" s="151" t="s">
        <v>183</v>
      </c>
      <c r="E184" s="172" t="s">
        <v>117</v>
      </c>
      <c r="F184" s="173" t="s">
        <v>189</v>
      </c>
      <c r="H184" s="174">
        <v>94.501000000000005</v>
      </c>
      <c r="I184" s="175"/>
      <c r="L184" s="171"/>
      <c r="M184" s="176"/>
      <c r="T184" s="177"/>
      <c r="AT184" s="172" t="s">
        <v>183</v>
      </c>
      <c r="AU184" s="172" t="s">
        <v>85</v>
      </c>
      <c r="AV184" s="15" t="s">
        <v>181</v>
      </c>
      <c r="AW184" s="15" t="s">
        <v>32</v>
      </c>
      <c r="AX184" s="15" t="s">
        <v>83</v>
      </c>
      <c r="AY184" s="172" t="s">
        <v>174</v>
      </c>
    </row>
    <row r="185" spans="2:65" s="1" customFormat="1" ht="24.15" customHeight="1">
      <c r="B185" s="32"/>
      <c r="C185" s="137" t="s">
        <v>224</v>
      </c>
      <c r="D185" s="137" t="s">
        <v>176</v>
      </c>
      <c r="E185" s="138" t="s">
        <v>225</v>
      </c>
      <c r="F185" s="139" t="s">
        <v>226</v>
      </c>
      <c r="G185" s="140" t="s">
        <v>203</v>
      </c>
      <c r="H185" s="141">
        <v>501.17200000000003</v>
      </c>
      <c r="I185" s="142"/>
      <c r="J185" s="143">
        <f>ROUND(I185*H185,2)</f>
        <v>0</v>
      </c>
      <c r="K185" s="139" t="s">
        <v>180</v>
      </c>
      <c r="L185" s="32"/>
      <c r="M185" s="144" t="s">
        <v>1</v>
      </c>
      <c r="N185" s="145" t="s">
        <v>41</v>
      </c>
      <c r="P185" s="146">
        <f>O185*H185</f>
        <v>0</v>
      </c>
      <c r="Q185" s="146">
        <v>0</v>
      </c>
      <c r="R185" s="146">
        <f>Q185*H185</f>
        <v>0</v>
      </c>
      <c r="S185" s="146">
        <v>0</v>
      </c>
      <c r="T185" s="147">
        <f>S185*H185</f>
        <v>0</v>
      </c>
      <c r="AR185" s="148" t="s">
        <v>181</v>
      </c>
      <c r="AT185" s="148" t="s">
        <v>176</v>
      </c>
      <c r="AU185" s="148" t="s">
        <v>85</v>
      </c>
      <c r="AY185" s="17" t="s">
        <v>174</v>
      </c>
      <c r="BE185" s="149">
        <f>IF(N185="základní",J185,0)</f>
        <v>0</v>
      </c>
      <c r="BF185" s="149">
        <f>IF(N185="snížená",J185,0)</f>
        <v>0</v>
      </c>
      <c r="BG185" s="149">
        <f>IF(N185="zákl. přenesená",J185,0)</f>
        <v>0</v>
      </c>
      <c r="BH185" s="149">
        <f>IF(N185="sníž. přenesená",J185,0)</f>
        <v>0</v>
      </c>
      <c r="BI185" s="149">
        <f>IF(N185="nulová",J185,0)</f>
        <v>0</v>
      </c>
      <c r="BJ185" s="17" t="s">
        <v>83</v>
      </c>
      <c r="BK185" s="149">
        <f>ROUND(I185*H185,2)</f>
        <v>0</v>
      </c>
      <c r="BL185" s="17" t="s">
        <v>181</v>
      </c>
      <c r="BM185" s="148" t="s">
        <v>227</v>
      </c>
    </row>
    <row r="186" spans="2:65" s="13" customFormat="1" ht="10">
      <c r="B186" s="157"/>
      <c r="D186" s="151" t="s">
        <v>183</v>
      </c>
      <c r="E186" s="158" t="s">
        <v>1</v>
      </c>
      <c r="F186" s="159" t="s">
        <v>100</v>
      </c>
      <c r="H186" s="160">
        <v>250.58600000000001</v>
      </c>
      <c r="I186" s="161"/>
      <c r="L186" s="157"/>
      <c r="M186" s="162"/>
      <c r="T186" s="163"/>
      <c r="AT186" s="158" t="s">
        <v>183</v>
      </c>
      <c r="AU186" s="158" t="s">
        <v>85</v>
      </c>
      <c r="AV186" s="13" t="s">
        <v>85</v>
      </c>
      <c r="AW186" s="13" t="s">
        <v>32</v>
      </c>
      <c r="AX186" s="13" t="s">
        <v>76</v>
      </c>
      <c r="AY186" s="158" t="s">
        <v>174</v>
      </c>
    </row>
    <row r="187" spans="2:65" s="13" customFormat="1" ht="10">
      <c r="B187" s="157"/>
      <c r="D187" s="151" t="s">
        <v>183</v>
      </c>
      <c r="E187" s="158" t="s">
        <v>1</v>
      </c>
      <c r="F187" s="159" t="s">
        <v>128</v>
      </c>
      <c r="H187" s="160">
        <v>156.08500000000001</v>
      </c>
      <c r="I187" s="161"/>
      <c r="L187" s="157"/>
      <c r="M187" s="162"/>
      <c r="T187" s="163"/>
      <c r="AT187" s="158" t="s">
        <v>183</v>
      </c>
      <c r="AU187" s="158" t="s">
        <v>85</v>
      </c>
      <c r="AV187" s="13" t="s">
        <v>85</v>
      </c>
      <c r="AW187" s="13" t="s">
        <v>32</v>
      </c>
      <c r="AX187" s="13" t="s">
        <v>76</v>
      </c>
      <c r="AY187" s="158" t="s">
        <v>174</v>
      </c>
    </row>
    <row r="188" spans="2:65" s="13" customFormat="1" ht="10">
      <c r="B188" s="157"/>
      <c r="D188" s="151" t="s">
        <v>183</v>
      </c>
      <c r="E188" s="158" t="s">
        <v>1</v>
      </c>
      <c r="F188" s="159" t="s">
        <v>117</v>
      </c>
      <c r="H188" s="160">
        <v>94.501000000000005</v>
      </c>
      <c r="I188" s="161"/>
      <c r="L188" s="157"/>
      <c r="M188" s="162"/>
      <c r="T188" s="163"/>
      <c r="AT188" s="158" t="s">
        <v>183</v>
      </c>
      <c r="AU188" s="158" t="s">
        <v>85</v>
      </c>
      <c r="AV188" s="13" t="s">
        <v>85</v>
      </c>
      <c r="AW188" s="13" t="s">
        <v>32</v>
      </c>
      <c r="AX188" s="13" t="s">
        <v>76</v>
      </c>
      <c r="AY188" s="158" t="s">
        <v>174</v>
      </c>
    </row>
    <row r="189" spans="2:65" s="15" customFormat="1" ht="10">
      <c r="B189" s="171"/>
      <c r="D189" s="151" t="s">
        <v>183</v>
      </c>
      <c r="E189" s="172" t="s">
        <v>1</v>
      </c>
      <c r="F189" s="173" t="s">
        <v>189</v>
      </c>
      <c r="H189" s="174">
        <v>501.17200000000003</v>
      </c>
      <c r="I189" s="175"/>
      <c r="L189" s="171"/>
      <c r="M189" s="176"/>
      <c r="T189" s="177"/>
      <c r="AT189" s="172" t="s">
        <v>183</v>
      </c>
      <c r="AU189" s="172" t="s">
        <v>85</v>
      </c>
      <c r="AV189" s="15" t="s">
        <v>181</v>
      </c>
      <c r="AW189" s="15" t="s">
        <v>32</v>
      </c>
      <c r="AX189" s="15" t="s">
        <v>83</v>
      </c>
      <c r="AY189" s="172" t="s">
        <v>174</v>
      </c>
    </row>
    <row r="190" spans="2:65" s="1" customFormat="1" ht="33" customHeight="1">
      <c r="B190" s="32"/>
      <c r="C190" s="137" t="s">
        <v>228</v>
      </c>
      <c r="D190" s="137" t="s">
        <v>176</v>
      </c>
      <c r="E190" s="138" t="s">
        <v>229</v>
      </c>
      <c r="F190" s="139" t="s">
        <v>230</v>
      </c>
      <c r="G190" s="140" t="s">
        <v>231</v>
      </c>
      <c r="H190" s="141">
        <v>174.827</v>
      </c>
      <c r="I190" s="142"/>
      <c r="J190" s="143">
        <f>ROUND(I190*H190,2)</f>
        <v>0</v>
      </c>
      <c r="K190" s="139" t="s">
        <v>180</v>
      </c>
      <c r="L190" s="32"/>
      <c r="M190" s="144" t="s">
        <v>1</v>
      </c>
      <c r="N190" s="145" t="s">
        <v>41</v>
      </c>
      <c r="P190" s="146">
        <f>O190*H190</f>
        <v>0</v>
      </c>
      <c r="Q190" s="146">
        <v>0</v>
      </c>
      <c r="R190" s="146">
        <f>Q190*H190</f>
        <v>0</v>
      </c>
      <c r="S190" s="146">
        <v>0</v>
      </c>
      <c r="T190" s="147">
        <f>S190*H190</f>
        <v>0</v>
      </c>
      <c r="AR190" s="148" t="s">
        <v>181</v>
      </c>
      <c r="AT190" s="148" t="s">
        <v>176</v>
      </c>
      <c r="AU190" s="148" t="s">
        <v>85</v>
      </c>
      <c r="AY190" s="17" t="s">
        <v>174</v>
      </c>
      <c r="BE190" s="149">
        <f>IF(N190="základní",J190,0)</f>
        <v>0</v>
      </c>
      <c r="BF190" s="149">
        <f>IF(N190="snížená",J190,0)</f>
        <v>0</v>
      </c>
      <c r="BG190" s="149">
        <f>IF(N190="zákl. přenesená",J190,0)</f>
        <v>0</v>
      </c>
      <c r="BH190" s="149">
        <f>IF(N190="sníž. přenesená",J190,0)</f>
        <v>0</v>
      </c>
      <c r="BI190" s="149">
        <f>IF(N190="nulová",J190,0)</f>
        <v>0</v>
      </c>
      <c r="BJ190" s="17" t="s">
        <v>83</v>
      </c>
      <c r="BK190" s="149">
        <f>ROUND(I190*H190,2)</f>
        <v>0</v>
      </c>
      <c r="BL190" s="17" t="s">
        <v>181</v>
      </c>
      <c r="BM190" s="148" t="s">
        <v>232</v>
      </c>
    </row>
    <row r="191" spans="2:65" s="13" customFormat="1" ht="10">
      <c r="B191" s="157"/>
      <c r="D191" s="151" t="s">
        <v>183</v>
      </c>
      <c r="E191" s="158" t="s">
        <v>1</v>
      </c>
      <c r="F191" s="159" t="s">
        <v>233</v>
      </c>
      <c r="H191" s="160">
        <v>174.827</v>
      </c>
      <c r="I191" s="161"/>
      <c r="L191" s="157"/>
      <c r="M191" s="162"/>
      <c r="T191" s="163"/>
      <c r="AT191" s="158" t="s">
        <v>183</v>
      </c>
      <c r="AU191" s="158" t="s">
        <v>85</v>
      </c>
      <c r="AV191" s="13" t="s">
        <v>85</v>
      </c>
      <c r="AW191" s="13" t="s">
        <v>32</v>
      </c>
      <c r="AX191" s="13" t="s">
        <v>76</v>
      </c>
      <c r="AY191" s="158" t="s">
        <v>174</v>
      </c>
    </row>
    <row r="192" spans="2:65" s="15" customFormat="1" ht="10">
      <c r="B192" s="171"/>
      <c r="D192" s="151" t="s">
        <v>183</v>
      </c>
      <c r="E192" s="172" t="s">
        <v>1</v>
      </c>
      <c r="F192" s="173" t="s">
        <v>189</v>
      </c>
      <c r="H192" s="174">
        <v>174.827</v>
      </c>
      <c r="I192" s="175"/>
      <c r="L192" s="171"/>
      <c r="M192" s="176"/>
      <c r="T192" s="177"/>
      <c r="AT192" s="172" t="s">
        <v>183</v>
      </c>
      <c r="AU192" s="172" t="s">
        <v>85</v>
      </c>
      <c r="AV192" s="15" t="s">
        <v>181</v>
      </c>
      <c r="AW192" s="15" t="s">
        <v>32</v>
      </c>
      <c r="AX192" s="15" t="s">
        <v>83</v>
      </c>
      <c r="AY192" s="172" t="s">
        <v>174</v>
      </c>
    </row>
    <row r="193" spans="2:65" s="1" customFormat="1" ht="16.5" customHeight="1">
      <c r="B193" s="32"/>
      <c r="C193" s="137" t="s">
        <v>234</v>
      </c>
      <c r="D193" s="137" t="s">
        <v>176</v>
      </c>
      <c r="E193" s="138" t="s">
        <v>235</v>
      </c>
      <c r="F193" s="139" t="s">
        <v>236</v>
      </c>
      <c r="G193" s="140" t="s">
        <v>203</v>
      </c>
      <c r="H193" s="141">
        <v>250.58600000000001</v>
      </c>
      <c r="I193" s="142"/>
      <c r="J193" s="143">
        <f>ROUND(I193*H193,2)</f>
        <v>0</v>
      </c>
      <c r="K193" s="139" t="s">
        <v>180</v>
      </c>
      <c r="L193" s="32"/>
      <c r="M193" s="144" t="s">
        <v>1</v>
      </c>
      <c r="N193" s="145" t="s">
        <v>41</v>
      </c>
      <c r="P193" s="146">
        <f>O193*H193</f>
        <v>0</v>
      </c>
      <c r="Q193" s="146">
        <v>0</v>
      </c>
      <c r="R193" s="146">
        <f>Q193*H193</f>
        <v>0</v>
      </c>
      <c r="S193" s="146">
        <v>0</v>
      </c>
      <c r="T193" s="147">
        <f>S193*H193</f>
        <v>0</v>
      </c>
      <c r="AR193" s="148" t="s">
        <v>181</v>
      </c>
      <c r="AT193" s="148" t="s">
        <v>176</v>
      </c>
      <c r="AU193" s="148" t="s">
        <v>85</v>
      </c>
      <c r="AY193" s="17" t="s">
        <v>174</v>
      </c>
      <c r="BE193" s="149">
        <f>IF(N193="základní",J193,0)</f>
        <v>0</v>
      </c>
      <c r="BF193" s="149">
        <f>IF(N193="snížená",J193,0)</f>
        <v>0</v>
      </c>
      <c r="BG193" s="149">
        <f>IF(N193="zákl. přenesená",J193,0)</f>
        <v>0</v>
      </c>
      <c r="BH193" s="149">
        <f>IF(N193="sníž. přenesená",J193,0)</f>
        <v>0</v>
      </c>
      <c r="BI193" s="149">
        <f>IF(N193="nulová",J193,0)</f>
        <v>0</v>
      </c>
      <c r="BJ193" s="17" t="s">
        <v>83</v>
      </c>
      <c r="BK193" s="149">
        <f>ROUND(I193*H193,2)</f>
        <v>0</v>
      </c>
      <c r="BL193" s="17" t="s">
        <v>181</v>
      </c>
      <c r="BM193" s="148" t="s">
        <v>237</v>
      </c>
    </row>
    <row r="194" spans="2:65" s="13" customFormat="1" ht="10">
      <c r="B194" s="157"/>
      <c r="D194" s="151" t="s">
        <v>183</v>
      </c>
      <c r="E194" s="158" t="s">
        <v>1</v>
      </c>
      <c r="F194" s="159" t="s">
        <v>238</v>
      </c>
      <c r="H194" s="160">
        <v>250.58600000000001</v>
      </c>
      <c r="I194" s="161"/>
      <c r="L194" s="157"/>
      <c r="M194" s="162"/>
      <c r="T194" s="163"/>
      <c r="AT194" s="158" t="s">
        <v>183</v>
      </c>
      <c r="AU194" s="158" t="s">
        <v>85</v>
      </c>
      <c r="AV194" s="13" t="s">
        <v>85</v>
      </c>
      <c r="AW194" s="13" t="s">
        <v>32</v>
      </c>
      <c r="AX194" s="13" t="s">
        <v>76</v>
      </c>
      <c r="AY194" s="158" t="s">
        <v>174</v>
      </c>
    </row>
    <row r="195" spans="2:65" s="15" customFormat="1" ht="10">
      <c r="B195" s="171"/>
      <c r="D195" s="151" t="s">
        <v>183</v>
      </c>
      <c r="E195" s="172" t="s">
        <v>1</v>
      </c>
      <c r="F195" s="173" t="s">
        <v>189</v>
      </c>
      <c r="H195" s="174">
        <v>250.58600000000001</v>
      </c>
      <c r="I195" s="175"/>
      <c r="L195" s="171"/>
      <c r="M195" s="176"/>
      <c r="T195" s="177"/>
      <c r="AT195" s="172" t="s">
        <v>183</v>
      </c>
      <c r="AU195" s="172" t="s">
        <v>85</v>
      </c>
      <c r="AV195" s="15" t="s">
        <v>181</v>
      </c>
      <c r="AW195" s="15" t="s">
        <v>32</v>
      </c>
      <c r="AX195" s="15" t="s">
        <v>83</v>
      </c>
      <c r="AY195" s="172" t="s">
        <v>174</v>
      </c>
    </row>
    <row r="196" spans="2:65" s="1" customFormat="1" ht="24.15" customHeight="1">
      <c r="B196" s="32"/>
      <c r="C196" s="137" t="s">
        <v>239</v>
      </c>
      <c r="D196" s="137" t="s">
        <v>176</v>
      </c>
      <c r="E196" s="138" t="s">
        <v>240</v>
      </c>
      <c r="F196" s="139" t="s">
        <v>241</v>
      </c>
      <c r="G196" s="140" t="s">
        <v>203</v>
      </c>
      <c r="H196" s="141">
        <v>156.08500000000001</v>
      </c>
      <c r="I196" s="142"/>
      <c r="J196" s="143">
        <f>ROUND(I196*H196,2)</f>
        <v>0</v>
      </c>
      <c r="K196" s="139" t="s">
        <v>180</v>
      </c>
      <c r="L196" s="32"/>
      <c r="M196" s="144" t="s">
        <v>1</v>
      </c>
      <c r="N196" s="145" t="s">
        <v>41</v>
      </c>
      <c r="P196" s="146">
        <f>O196*H196</f>
        <v>0</v>
      </c>
      <c r="Q196" s="146">
        <v>0</v>
      </c>
      <c r="R196" s="146">
        <f>Q196*H196</f>
        <v>0</v>
      </c>
      <c r="S196" s="146">
        <v>0</v>
      </c>
      <c r="T196" s="147">
        <f>S196*H196</f>
        <v>0</v>
      </c>
      <c r="AR196" s="148" t="s">
        <v>181</v>
      </c>
      <c r="AT196" s="148" t="s">
        <v>176</v>
      </c>
      <c r="AU196" s="148" t="s">
        <v>85</v>
      </c>
      <c r="AY196" s="17" t="s">
        <v>174</v>
      </c>
      <c r="BE196" s="149">
        <f>IF(N196="základní",J196,0)</f>
        <v>0</v>
      </c>
      <c r="BF196" s="149">
        <f>IF(N196="snížená",J196,0)</f>
        <v>0</v>
      </c>
      <c r="BG196" s="149">
        <f>IF(N196="zákl. přenesená",J196,0)</f>
        <v>0</v>
      </c>
      <c r="BH196" s="149">
        <f>IF(N196="sníž. přenesená",J196,0)</f>
        <v>0</v>
      </c>
      <c r="BI196" s="149">
        <f>IF(N196="nulová",J196,0)</f>
        <v>0</v>
      </c>
      <c r="BJ196" s="17" t="s">
        <v>83</v>
      </c>
      <c r="BK196" s="149">
        <f>ROUND(I196*H196,2)</f>
        <v>0</v>
      </c>
      <c r="BL196" s="17" t="s">
        <v>181</v>
      </c>
      <c r="BM196" s="148" t="s">
        <v>242</v>
      </c>
    </row>
    <row r="197" spans="2:65" s="12" customFormat="1" ht="10">
      <c r="B197" s="150"/>
      <c r="D197" s="151" t="s">
        <v>183</v>
      </c>
      <c r="E197" s="152" t="s">
        <v>1</v>
      </c>
      <c r="F197" s="153" t="s">
        <v>205</v>
      </c>
      <c r="H197" s="152" t="s">
        <v>1</v>
      </c>
      <c r="I197" s="154"/>
      <c r="L197" s="150"/>
      <c r="M197" s="155"/>
      <c r="T197" s="156"/>
      <c r="AT197" s="152" t="s">
        <v>183</v>
      </c>
      <c r="AU197" s="152" t="s">
        <v>85</v>
      </c>
      <c r="AV197" s="12" t="s">
        <v>83</v>
      </c>
      <c r="AW197" s="12" t="s">
        <v>32</v>
      </c>
      <c r="AX197" s="12" t="s">
        <v>76</v>
      </c>
      <c r="AY197" s="152" t="s">
        <v>174</v>
      </c>
    </row>
    <row r="198" spans="2:65" s="13" customFormat="1" ht="10">
      <c r="B198" s="157"/>
      <c r="D198" s="151" t="s">
        <v>183</v>
      </c>
      <c r="E198" s="158" t="s">
        <v>1</v>
      </c>
      <c r="F198" s="159" t="s">
        <v>243</v>
      </c>
      <c r="H198" s="160">
        <v>42.674999999999997</v>
      </c>
      <c r="I198" s="161"/>
      <c r="L198" s="157"/>
      <c r="M198" s="162"/>
      <c r="T198" s="163"/>
      <c r="AT198" s="158" t="s">
        <v>183</v>
      </c>
      <c r="AU198" s="158" t="s">
        <v>85</v>
      </c>
      <c r="AV198" s="13" t="s">
        <v>85</v>
      </c>
      <c r="AW198" s="13" t="s">
        <v>32</v>
      </c>
      <c r="AX198" s="13" t="s">
        <v>76</v>
      </c>
      <c r="AY198" s="158" t="s">
        <v>174</v>
      </c>
    </row>
    <row r="199" spans="2:65" s="13" customFormat="1" ht="10">
      <c r="B199" s="157"/>
      <c r="D199" s="151" t="s">
        <v>183</v>
      </c>
      <c r="E199" s="158" t="s">
        <v>1</v>
      </c>
      <c r="F199" s="159" t="s">
        <v>244</v>
      </c>
      <c r="H199" s="160">
        <v>3.56</v>
      </c>
      <c r="I199" s="161"/>
      <c r="L199" s="157"/>
      <c r="M199" s="162"/>
      <c r="T199" s="163"/>
      <c r="AT199" s="158" t="s">
        <v>183</v>
      </c>
      <c r="AU199" s="158" t="s">
        <v>85</v>
      </c>
      <c r="AV199" s="13" t="s">
        <v>85</v>
      </c>
      <c r="AW199" s="13" t="s">
        <v>32</v>
      </c>
      <c r="AX199" s="13" t="s">
        <v>76</v>
      </c>
      <c r="AY199" s="158" t="s">
        <v>174</v>
      </c>
    </row>
    <row r="200" spans="2:65" s="13" customFormat="1" ht="10">
      <c r="B200" s="157"/>
      <c r="D200" s="151" t="s">
        <v>183</v>
      </c>
      <c r="E200" s="158" t="s">
        <v>1</v>
      </c>
      <c r="F200" s="159" t="s">
        <v>245</v>
      </c>
      <c r="H200" s="160">
        <v>49.335000000000001</v>
      </c>
      <c r="I200" s="161"/>
      <c r="L200" s="157"/>
      <c r="M200" s="162"/>
      <c r="T200" s="163"/>
      <c r="AT200" s="158" t="s">
        <v>183</v>
      </c>
      <c r="AU200" s="158" t="s">
        <v>85</v>
      </c>
      <c r="AV200" s="13" t="s">
        <v>85</v>
      </c>
      <c r="AW200" s="13" t="s">
        <v>32</v>
      </c>
      <c r="AX200" s="13" t="s">
        <v>76</v>
      </c>
      <c r="AY200" s="158" t="s">
        <v>174</v>
      </c>
    </row>
    <row r="201" spans="2:65" s="13" customFormat="1" ht="10">
      <c r="B201" s="157"/>
      <c r="D201" s="151" t="s">
        <v>183</v>
      </c>
      <c r="E201" s="158" t="s">
        <v>1</v>
      </c>
      <c r="F201" s="159" t="s">
        <v>246</v>
      </c>
      <c r="H201" s="160">
        <v>17.440000000000001</v>
      </c>
      <c r="I201" s="161"/>
      <c r="L201" s="157"/>
      <c r="M201" s="162"/>
      <c r="T201" s="163"/>
      <c r="AT201" s="158" t="s">
        <v>183</v>
      </c>
      <c r="AU201" s="158" t="s">
        <v>85</v>
      </c>
      <c r="AV201" s="13" t="s">
        <v>85</v>
      </c>
      <c r="AW201" s="13" t="s">
        <v>32</v>
      </c>
      <c r="AX201" s="13" t="s">
        <v>76</v>
      </c>
      <c r="AY201" s="158" t="s">
        <v>174</v>
      </c>
    </row>
    <row r="202" spans="2:65" s="14" customFormat="1" ht="10">
      <c r="B202" s="164"/>
      <c r="D202" s="151" t="s">
        <v>183</v>
      </c>
      <c r="E202" s="165" t="s">
        <v>1</v>
      </c>
      <c r="F202" s="166" t="s">
        <v>187</v>
      </c>
      <c r="H202" s="167">
        <v>113.01</v>
      </c>
      <c r="I202" s="168"/>
      <c r="L202" s="164"/>
      <c r="M202" s="169"/>
      <c r="T202" s="170"/>
      <c r="AT202" s="165" t="s">
        <v>183</v>
      </c>
      <c r="AU202" s="165" t="s">
        <v>85</v>
      </c>
      <c r="AV202" s="14" t="s">
        <v>188</v>
      </c>
      <c r="AW202" s="14" t="s">
        <v>32</v>
      </c>
      <c r="AX202" s="14" t="s">
        <v>76</v>
      </c>
      <c r="AY202" s="165" t="s">
        <v>174</v>
      </c>
    </row>
    <row r="203" spans="2:65" s="12" customFormat="1" ht="10">
      <c r="B203" s="150"/>
      <c r="D203" s="151" t="s">
        <v>183</v>
      </c>
      <c r="E203" s="152" t="s">
        <v>1</v>
      </c>
      <c r="F203" s="153" t="s">
        <v>210</v>
      </c>
      <c r="H203" s="152" t="s">
        <v>1</v>
      </c>
      <c r="I203" s="154"/>
      <c r="L203" s="150"/>
      <c r="M203" s="155"/>
      <c r="T203" s="156"/>
      <c r="AT203" s="152" t="s">
        <v>183</v>
      </c>
      <c r="AU203" s="152" t="s">
        <v>85</v>
      </c>
      <c r="AV203" s="12" t="s">
        <v>83</v>
      </c>
      <c r="AW203" s="12" t="s">
        <v>32</v>
      </c>
      <c r="AX203" s="12" t="s">
        <v>76</v>
      </c>
      <c r="AY203" s="152" t="s">
        <v>174</v>
      </c>
    </row>
    <row r="204" spans="2:65" s="13" customFormat="1" ht="10">
      <c r="B204" s="157"/>
      <c r="D204" s="151" t="s">
        <v>183</v>
      </c>
      <c r="E204" s="158" t="s">
        <v>1</v>
      </c>
      <c r="F204" s="159" t="s">
        <v>247</v>
      </c>
      <c r="H204" s="160">
        <v>7.1550000000000002</v>
      </c>
      <c r="I204" s="161"/>
      <c r="L204" s="157"/>
      <c r="M204" s="162"/>
      <c r="T204" s="163"/>
      <c r="AT204" s="158" t="s">
        <v>183</v>
      </c>
      <c r="AU204" s="158" t="s">
        <v>85</v>
      </c>
      <c r="AV204" s="13" t="s">
        <v>85</v>
      </c>
      <c r="AW204" s="13" t="s">
        <v>32</v>
      </c>
      <c r="AX204" s="13" t="s">
        <v>76</v>
      </c>
      <c r="AY204" s="158" t="s">
        <v>174</v>
      </c>
    </row>
    <row r="205" spans="2:65" s="13" customFormat="1" ht="10">
      <c r="B205" s="157"/>
      <c r="D205" s="151" t="s">
        <v>183</v>
      </c>
      <c r="E205" s="158" t="s">
        <v>1</v>
      </c>
      <c r="F205" s="159" t="s">
        <v>212</v>
      </c>
      <c r="H205" s="160">
        <v>14.85</v>
      </c>
      <c r="I205" s="161"/>
      <c r="L205" s="157"/>
      <c r="M205" s="162"/>
      <c r="T205" s="163"/>
      <c r="AT205" s="158" t="s">
        <v>183</v>
      </c>
      <c r="AU205" s="158" t="s">
        <v>85</v>
      </c>
      <c r="AV205" s="13" t="s">
        <v>85</v>
      </c>
      <c r="AW205" s="13" t="s">
        <v>32</v>
      </c>
      <c r="AX205" s="13" t="s">
        <v>76</v>
      </c>
      <c r="AY205" s="158" t="s">
        <v>174</v>
      </c>
    </row>
    <row r="206" spans="2:65" s="14" customFormat="1" ht="10">
      <c r="B206" s="164"/>
      <c r="D206" s="151" t="s">
        <v>183</v>
      </c>
      <c r="E206" s="165" t="s">
        <v>1</v>
      </c>
      <c r="F206" s="166" t="s">
        <v>187</v>
      </c>
      <c r="H206" s="167">
        <v>22.004999999999999</v>
      </c>
      <c r="I206" s="168"/>
      <c r="L206" s="164"/>
      <c r="M206" s="169"/>
      <c r="T206" s="170"/>
      <c r="AT206" s="165" t="s">
        <v>183</v>
      </c>
      <c r="AU206" s="165" t="s">
        <v>85</v>
      </c>
      <c r="AV206" s="14" t="s">
        <v>188</v>
      </c>
      <c r="AW206" s="14" t="s">
        <v>32</v>
      </c>
      <c r="AX206" s="14" t="s">
        <v>76</v>
      </c>
      <c r="AY206" s="165" t="s">
        <v>174</v>
      </c>
    </row>
    <row r="207" spans="2:65" s="12" customFormat="1" ht="10">
      <c r="B207" s="150"/>
      <c r="D207" s="151" t="s">
        <v>183</v>
      </c>
      <c r="E207" s="152" t="s">
        <v>1</v>
      </c>
      <c r="F207" s="153" t="s">
        <v>213</v>
      </c>
      <c r="H207" s="152" t="s">
        <v>1</v>
      </c>
      <c r="I207" s="154"/>
      <c r="L207" s="150"/>
      <c r="M207" s="155"/>
      <c r="T207" s="156"/>
      <c r="AT207" s="152" t="s">
        <v>183</v>
      </c>
      <c r="AU207" s="152" t="s">
        <v>85</v>
      </c>
      <c r="AV207" s="12" t="s">
        <v>83</v>
      </c>
      <c r="AW207" s="12" t="s">
        <v>32</v>
      </c>
      <c r="AX207" s="12" t="s">
        <v>76</v>
      </c>
      <c r="AY207" s="152" t="s">
        <v>174</v>
      </c>
    </row>
    <row r="208" spans="2:65" s="13" customFormat="1" ht="10">
      <c r="B208" s="157"/>
      <c r="D208" s="151" t="s">
        <v>183</v>
      </c>
      <c r="E208" s="158" t="s">
        <v>1</v>
      </c>
      <c r="F208" s="159" t="s">
        <v>248</v>
      </c>
      <c r="H208" s="160">
        <v>21.07</v>
      </c>
      <c r="I208" s="161"/>
      <c r="L208" s="157"/>
      <c r="M208" s="162"/>
      <c r="T208" s="163"/>
      <c r="AT208" s="158" t="s">
        <v>183</v>
      </c>
      <c r="AU208" s="158" t="s">
        <v>85</v>
      </c>
      <c r="AV208" s="13" t="s">
        <v>85</v>
      </c>
      <c r="AW208" s="13" t="s">
        <v>32</v>
      </c>
      <c r="AX208" s="13" t="s">
        <v>76</v>
      </c>
      <c r="AY208" s="158" t="s">
        <v>174</v>
      </c>
    </row>
    <row r="209" spans="2:65" s="14" customFormat="1" ht="10">
      <c r="B209" s="164"/>
      <c r="D209" s="151" t="s">
        <v>183</v>
      </c>
      <c r="E209" s="165" t="s">
        <v>1</v>
      </c>
      <c r="F209" s="166" t="s">
        <v>187</v>
      </c>
      <c r="H209" s="167">
        <v>21.07</v>
      </c>
      <c r="I209" s="168"/>
      <c r="L209" s="164"/>
      <c r="M209" s="169"/>
      <c r="T209" s="170"/>
      <c r="AT209" s="165" t="s">
        <v>183</v>
      </c>
      <c r="AU209" s="165" t="s">
        <v>85</v>
      </c>
      <c r="AV209" s="14" t="s">
        <v>188</v>
      </c>
      <c r="AW209" s="14" t="s">
        <v>32</v>
      </c>
      <c r="AX209" s="14" t="s">
        <v>76</v>
      </c>
      <c r="AY209" s="165" t="s">
        <v>174</v>
      </c>
    </row>
    <row r="210" spans="2:65" s="15" customFormat="1" ht="10">
      <c r="B210" s="171"/>
      <c r="D210" s="151" t="s">
        <v>183</v>
      </c>
      <c r="E210" s="172" t="s">
        <v>128</v>
      </c>
      <c r="F210" s="173" t="s">
        <v>189</v>
      </c>
      <c r="H210" s="174">
        <v>156.08500000000001</v>
      </c>
      <c r="I210" s="175"/>
      <c r="L210" s="171"/>
      <c r="M210" s="176"/>
      <c r="T210" s="177"/>
      <c r="AT210" s="172" t="s">
        <v>183</v>
      </c>
      <c r="AU210" s="172" t="s">
        <v>85</v>
      </c>
      <c r="AV210" s="15" t="s">
        <v>181</v>
      </c>
      <c r="AW210" s="15" t="s">
        <v>32</v>
      </c>
      <c r="AX210" s="15" t="s">
        <v>83</v>
      </c>
      <c r="AY210" s="172" t="s">
        <v>174</v>
      </c>
    </row>
    <row r="211" spans="2:65" s="1" customFormat="1" ht="33" customHeight="1">
      <c r="B211" s="32"/>
      <c r="C211" s="137" t="s">
        <v>249</v>
      </c>
      <c r="D211" s="137" t="s">
        <v>176</v>
      </c>
      <c r="E211" s="138" t="s">
        <v>250</v>
      </c>
      <c r="F211" s="139" t="s">
        <v>251</v>
      </c>
      <c r="G211" s="140" t="s">
        <v>179</v>
      </c>
      <c r="H211" s="141">
        <v>68.37</v>
      </c>
      <c r="I211" s="142"/>
      <c r="J211" s="143">
        <f>ROUND(I211*H211,2)</f>
        <v>0</v>
      </c>
      <c r="K211" s="139" t="s">
        <v>180</v>
      </c>
      <c r="L211" s="32"/>
      <c r="M211" s="144" t="s">
        <v>1</v>
      </c>
      <c r="N211" s="145" t="s">
        <v>41</v>
      </c>
      <c r="P211" s="146">
        <f>O211*H211</f>
        <v>0</v>
      </c>
      <c r="Q211" s="146">
        <v>0</v>
      </c>
      <c r="R211" s="146">
        <f>Q211*H211</f>
        <v>0</v>
      </c>
      <c r="S211" s="146">
        <v>0</v>
      </c>
      <c r="T211" s="147">
        <f>S211*H211</f>
        <v>0</v>
      </c>
      <c r="AR211" s="148" t="s">
        <v>181</v>
      </c>
      <c r="AT211" s="148" t="s">
        <v>176</v>
      </c>
      <c r="AU211" s="148" t="s">
        <v>85</v>
      </c>
      <c r="AY211" s="17" t="s">
        <v>174</v>
      </c>
      <c r="BE211" s="149">
        <f>IF(N211="základní",J211,0)</f>
        <v>0</v>
      </c>
      <c r="BF211" s="149">
        <f>IF(N211="snížená",J211,0)</f>
        <v>0</v>
      </c>
      <c r="BG211" s="149">
        <f>IF(N211="zákl. přenesená",J211,0)</f>
        <v>0</v>
      </c>
      <c r="BH211" s="149">
        <f>IF(N211="sníž. přenesená",J211,0)</f>
        <v>0</v>
      </c>
      <c r="BI211" s="149">
        <f>IF(N211="nulová",J211,0)</f>
        <v>0</v>
      </c>
      <c r="BJ211" s="17" t="s">
        <v>83</v>
      </c>
      <c r="BK211" s="149">
        <f>ROUND(I211*H211,2)</f>
        <v>0</v>
      </c>
      <c r="BL211" s="17" t="s">
        <v>181</v>
      </c>
      <c r="BM211" s="148" t="s">
        <v>252</v>
      </c>
    </row>
    <row r="212" spans="2:65" s="13" customFormat="1" ht="10">
      <c r="B212" s="157"/>
      <c r="D212" s="151" t="s">
        <v>183</v>
      </c>
      <c r="E212" s="158" t="s">
        <v>1</v>
      </c>
      <c r="F212" s="159" t="s">
        <v>253</v>
      </c>
      <c r="H212" s="160">
        <v>51.21</v>
      </c>
      <c r="I212" s="161"/>
      <c r="L212" s="157"/>
      <c r="M212" s="162"/>
      <c r="T212" s="163"/>
      <c r="AT212" s="158" t="s">
        <v>183</v>
      </c>
      <c r="AU212" s="158" t="s">
        <v>85</v>
      </c>
      <c r="AV212" s="13" t="s">
        <v>85</v>
      </c>
      <c r="AW212" s="13" t="s">
        <v>32</v>
      </c>
      <c r="AX212" s="13" t="s">
        <v>76</v>
      </c>
      <c r="AY212" s="158" t="s">
        <v>174</v>
      </c>
    </row>
    <row r="213" spans="2:65" s="13" customFormat="1" ht="10">
      <c r="B213" s="157"/>
      <c r="D213" s="151" t="s">
        <v>183</v>
      </c>
      <c r="E213" s="158" t="s">
        <v>1</v>
      </c>
      <c r="F213" s="159" t="s">
        <v>254</v>
      </c>
      <c r="H213" s="160">
        <v>17.16</v>
      </c>
      <c r="I213" s="161"/>
      <c r="L213" s="157"/>
      <c r="M213" s="162"/>
      <c r="T213" s="163"/>
      <c r="AT213" s="158" t="s">
        <v>183</v>
      </c>
      <c r="AU213" s="158" t="s">
        <v>85</v>
      </c>
      <c r="AV213" s="13" t="s">
        <v>85</v>
      </c>
      <c r="AW213" s="13" t="s">
        <v>32</v>
      </c>
      <c r="AX213" s="13" t="s">
        <v>76</v>
      </c>
      <c r="AY213" s="158" t="s">
        <v>174</v>
      </c>
    </row>
    <row r="214" spans="2:65" s="14" customFormat="1" ht="10">
      <c r="B214" s="164"/>
      <c r="D214" s="151" t="s">
        <v>183</v>
      </c>
      <c r="E214" s="165" t="s">
        <v>1</v>
      </c>
      <c r="F214" s="166" t="s">
        <v>187</v>
      </c>
      <c r="H214" s="167">
        <v>68.37</v>
      </c>
      <c r="I214" s="168"/>
      <c r="L214" s="164"/>
      <c r="M214" s="169"/>
      <c r="T214" s="170"/>
      <c r="AT214" s="165" t="s">
        <v>183</v>
      </c>
      <c r="AU214" s="165" t="s">
        <v>85</v>
      </c>
      <c r="AV214" s="14" t="s">
        <v>188</v>
      </c>
      <c r="AW214" s="14" t="s">
        <v>32</v>
      </c>
      <c r="AX214" s="14" t="s">
        <v>76</v>
      </c>
      <c r="AY214" s="165" t="s">
        <v>174</v>
      </c>
    </row>
    <row r="215" spans="2:65" s="15" customFormat="1" ht="10">
      <c r="B215" s="171"/>
      <c r="D215" s="151" t="s">
        <v>183</v>
      </c>
      <c r="E215" s="172" t="s">
        <v>1</v>
      </c>
      <c r="F215" s="173" t="s">
        <v>189</v>
      </c>
      <c r="H215" s="174">
        <v>68.37</v>
      </c>
      <c r="I215" s="175"/>
      <c r="L215" s="171"/>
      <c r="M215" s="176"/>
      <c r="T215" s="177"/>
      <c r="AT215" s="172" t="s">
        <v>183</v>
      </c>
      <c r="AU215" s="172" t="s">
        <v>85</v>
      </c>
      <c r="AV215" s="15" t="s">
        <v>181</v>
      </c>
      <c r="AW215" s="15" t="s">
        <v>32</v>
      </c>
      <c r="AX215" s="15" t="s">
        <v>83</v>
      </c>
      <c r="AY215" s="172" t="s">
        <v>174</v>
      </c>
    </row>
    <row r="216" spans="2:65" s="1" customFormat="1" ht="16.5" customHeight="1">
      <c r="B216" s="32"/>
      <c r="C216" s="178" t="s">
        <v>255</v>
      </c>
      <c r="D216" s="178" t="s">
        <v>256</v>
      </c>
      <c r="E216" s="179" t="s">
        <v>257</v>
      </c>
      <c r="F216" s="180" t="s">
        <v>258</v>
      </c>
      <c r="G216" s="181" t="s">
        <v>231</v>
      </c>
      <c r="H216" s="182">
        <v>36.918999999999997</v>
      </c>
      <c r="I216" s="183"/>
      <c r="J216" s="184">
        <f>ROUND(I216*H216,2)</f>
        <v>0</v>
      </c>
      <c r="K216" s="180" t="s">
        <v>180</v>
      </c>
      <c r="L216" s="185"/>
      <c r="M216" s="186" t="s">
        <v>1</v>
      </c>
      <c r="N216" s="187" t="s">
        <v>41</v>
      </c>
      <c r="P216" s="146">
        <f>O216*H216</f>
        <v>0</v>
      </c>
      <c r="Q216" s="146">
        <v>1</v>
      </c>
      <c r="R216" s="146">
        <f>Q216*H216</f>
        <v>36.918999999999997</v>
      </c>
      <c r="S216" s="146">
        <v>0</v>
      </c>
      <c r="T216" s="147">
        <f>S216*H216</f>
        <v>0</v>
      </c>
      <c r="AR216" s="148" t="s">
        <v>224</v>
      </c>
      <c r="AT216" s="148" t="s">
        <v>256</v>
      </c>
      <c r="AU216" s="148" t="s">
        <v>85</v>
      </c>
      <c r="AY216" s="17" t="s">
        <v>174</v>
      </c>
      <c r="BE216" s="149">
        <f>IF(N216="základní",J216,0)</f>
        <v>0</v>
      </c>
      <c r="BF216" s="149">
        <f>IF(N216="snížená",J216,0)</f>
        <v>0</v>
      </c>
      <c r="BG216" s="149">
        <f>IF(N216="zákl. přenesená",J216,0)</f>
        <v>0</v>
      </c>
      <c r="BH216" s="149">
        <f>IF(N216="sníž. přenesená",J216,0)</f>
        <v>0</v>
      </c>
      <c r="BI216" s="149">
        <f>IF(N216="nulová",J216,0)</f>
        <v>0</v>
      </c>
      <c r="BJ216" s="17" t="s">
        <v>83</v>
      </c>
      <c r="BK216" s="149">
        <f>ROUND(I216*H216,2)</f>
        <v>0</v>
      </c>
      <c r="BL216" s="17" t="s">
        <v>181</v>
      </c>
      <c r="BM216" s="148" t="s">
        <v>259</v>
      </c>
    </row>
    <row r="217" spans="2:65" s="13" customFormat="1" ht="10">
      <c r="B217" s="157"/>
      <c r="D217" s="151" t="s">
        <v>183</v>
      </c>
      <c r="E217" s="158" t="s">
        <v>1</v>
      </c>
      <c r="F217" s="159" t="s">
        <v>260</v>
      </c>
      <c r="H217" s="160">
        <v>27.652999999999999</v>
      </c>
      <c r="I217" s="161"/>
      <c r="L217" s="157"/>
      <c r="M217" s="162"/>
      <c r="T217" s="163"/>
      <c r="AT217" s="158" t="s">
        <v>183</v>
      </c>
      <c r="AU217" s="158" t="s">
        <v>85</v>
      </c>
      <c r="AV217" s="13" t="s">
        <v>85</v>
      </c>
      <c r="AW217" s="13" t="s">
        <v>32</v>
      </c>
      <c r="AX217" s="13" t="s">
        <v>76</v>
      </c>
      <c r="AY217" s="158" t="s">
        <v>174</v>
      </c>
    </row>
    <row r="218" spans="2:65" s="13" customFormat="1" ht="10">
      <c r="B218" s="157"/>
      <c r="D218" s="151" t="s">
        <v>183</v>
      </c>
      <c r="E218" s="158" t="s">
        <v>1</v>
      </c>
      <c r="F218" s="159" t="s">
        <v>261</v>
      </c>
      <c r="H218" s="160">
        <v>9.266</v>
      </c>
      <c r="I218" s="161"/>
      <c r="L218" s="157"/>
      <c r="M218" s="162"/>
      <c r="T218" s="163"/>
      <c r="AT218" s="158" t="s">
        <v>183</v>
      </c>
      <c r="AU218" s="158" t="s">
        <v>85</v>
      </c>
      <c r="AV218" s="13" t="s">
        <v>85</v>
      </c>
      <c r="AW218" s="13" t="s">
        <v>32</v>
      </c>
      <c r="AX218" s="13" t="s">
        <v>76</v>
      </c>
      <c r="AY218" s="158" t="s">
        <v>174</v>
      </c>
    </row>
    <row r="219" spans="2:65" s="14" customFormat="1" ht="10">
      <c r="B219" s="164"/>
      <c r="D219" s="151" t="s">
        <v>183</v>
      </c>
      <c r="E219" s="165" t="s">
        <v>1</v>
      </c>
      <c r="F219" s="166" t="s">
        <v>187</v>
      </c>
      <c r="H219" s="167">
        <v>36.918999999999997</v>
      </c>
      <c r="I219" s="168"/>
      <c r="L219" s="164"/>
      <c r="M219" s="169"/>
      <c r="T219" s="170"/>
      <c r="AT219" s="165" t="s">
        <v>183</v>
      </c>
      <c r="AU219" s="165" t="s">
        <v>85</v>
      </c>
      <c r="AV219" s="14" t="s">
        <v>188</v>
      </c>
      <c r="AW219" s="14" t="s">
        <v>32</v>
      </c>
      <c r="AX219" s="14" t="s">
        <v>76</v>
      </c>
      <c r="AY219" s="165" t="s">
        <v>174</v>
      </c>
    </row>
    <row r="220" spans="2:65" s="15" customFormat="1" ht="10">
      <c r="B220" s="171"/>
      <c r="D220" s="151" t="s">
        <v>183</v>
      </c>
      <c r="E220" s="172" t="s">
        <v>1</v>
      </c>
      <c r="F220" s="173" t="s">
        <v>189</v>
      </c>
      <c r="H220" s="174">
        <v>36.918999999999997</v>
      </c>
      <c r="I220" s="175"/>
      <c r="L220" s="171"/>
      <c r="M220" s="176"/>
      <c r="T220" s="177"/>
      <c r="AT220" s="172" t="s">
        <v>183</v>
      </c>
      <c r="AU220" s="172" t="s">
        <v>85</v>
      </c>
      <c r="AV220" s="15" t="s">
        <v>181</v>
      </c>
      <c r="AW220" s="15" t="s">
        <v>32</v>
      </c>
      <c r="AX220" s="15" t="s">
        <v>83</v>
      </c>
      <c r="AY220" s="172" t="s">
        <v>174</v>
      </c>
    </row>
    <row r="221" spans="2:65" s="1" customFormat="1" ht="24.15" customHeight="1">
      <c r="B221" s="32"/>
      <c r="C221" s="137" t="s">
        <v>262</v>
      </c>
      <c r="D221" s="137" t="s">
        <v>176</v>
      </c>
      <c r="E221" s="138" t="s">
        <v>263</v>
      </c>
      <c r="F221" s="139" t="s">
        <v>264</v>
      </c>
      <c r="G221" s="140" t="s">
        <v>179</v>
      </c>
      <c r="H221" s="141">
        <v>68.37</v>
      </c>
      <c r="I221" s="142"/>
      <c r="J221" s="143">
        <f>ROUND(I221*H221,2)</f>
        <v>0</v>
      </c>
      <c r="K221" s="139" t="s">
        <v>180</v>
      </c>
      <c r="L221" s="32"/>
      <c r="M221" s="144" t="s">
        <v>1</v>
      </c>
      <c r="N221" s="145" t="s">
        <v>41</v>
      </c>
      <c r="P221" s="146">
        <f>O221*H221</f>
        <v>0</v>
      </c>
      <c r="Q221" s="146">
        <v>0</v>
      </c>
      <c r="R221" s="146">
        <f>Q221*H221</f>
        <v>0</v>
      </c>
      <c r="S221" s="146">
        <v>0</v>
      </c>
      <c r="T221" s="147">
        <f>S221*H221</f>
        <v>0</v>
      </c>
      <c r="AR221" s="148" t="s">
        <v>181</v>
      </c>
      <c r="AT221" s="148" t="s">
        <v>176</v>
      </c>
      <c r="AU221" s="148" t="s">
        <v>85</v>
      </c>
      <c r="AY221" s="17" t="s">
        <v>174</v>
      </c>
      <c r="BE221" s="149">
        <f>IF(N221="základní",J221,0)</f>
        <v>0</v>
      </c>
      <c r="BF221" s="149">
        <f>IF(N221="snížená",J221,0)</f>
        <v>0</v>
      </c>
      <c r="BG221" s="149">
        <f>IF(N221="zákl. přenesená",J221,0)</f>
        <v>0</v>
      </c>
      <c r="BH221" s="149">
        <f>IF(N221="sníž. přenesená",J221,0)</f>
        <v>0</v>
      </c>
      <c r="BI221" s="149">
        <f>IF(N221="nulová",J221,0)</f>
        <v>0</v>
      </c>
      <c r="BJ221" s="17" t="s">
        <v>83</v>
      </c>
      <c r="BK221" s="149">
        <f>ROUND(I221*H221,2)</f>
        <v>0</v>
      </c>
      <c r="BL221" s="17" t="s">
        <v>181</v>
      </c>
      <c r="BM221" s="148" t="s">
        <v>265</v>
      </c>
    </row>
    <row r="222" spans="2:65" s="13" customFormat="1" ht="10">
      <c r="B222" s="157"/>
      <c r="D222" s="151" t="s">
        <v>183</v>
      </c>
      <c r="E222" s="158" t="s">
        <v>1</v>
      </c>
      <c r="F222" s="159" t="s">
        <v>266</v>
      </c>
      <c r="H222" s="160">
        <v>68.37</v>
      </c>
      <c r="I222" s="161"/>
      <c r="L222" s="157"/>
      <c r="M222" s="162"/>
      <c r="T222" s="163"/>
      <c r="AT222" s="158" t="s">
        <v>183</v>
      </c>
      <c r="AU222" s="158" t="s">
        <v>85</v>
      </c>
      <c r="AV222" s="13" t="s">
        <v>85</v>
      </c>
      <c r="AW222" s="13" t="s">
        <v>32</v>
      </c>
      <c r="AX222" s="13" t="s">
        <v>76</v>
      </c>
      <c r="AY222" s="158" t="s">
        <v>174</v>
      </c>
    </row>
    <row r="223" spans="2:65" s="14" customFormat="1" ht="10">
      <c r="B223" s="164"/>
      <c r="D223" s="151" t="s">
        <v>183</v>
      </c>
      <c r="E223" s="165" t="s">
        <v>1</v>
      </c>
      <c r="F223" s="166" t="s">
        <v>187</v>
      </c>
      <c r="H223" s="167">
        <v>68.37</v>
      </c>
      <c r="I223" s="168"/>
      <c r="L223" s="164"/>
      <c r="M223" s="169"/>
      <c r="T223" s="170"/>
      <c r="AT223" s="165" t="s">
        <v>183</v>
      </c>
      <c r="AU223" s="165" t="s">
        <v>85</v>
      </c>
      <c r="AV223" s="14" t="s">
        <v>188</v>
      </c>
      <c r="AW223" s="14" t="s">
        <v>32</v>
      </c>
      <c r="AX223" s="14" t="s">
        <v>76</v>
      </c>
      <c r="AY223" s="165" t="s">
        <v>174</v>
      </c>
    </row>
    <row r="224" spans="2:65" s="15" customFormat="1" ht="10">
      <c r="B224" s="171"/>
      <c r="D224" s="151" t="s">
        <v>183</v>
      </c>
      <c r="E224" s="172" t="s">
        <v>1</v>
      </c>
      <c r="F224" s="173" t="s">
        <v>189</v>
      </c>
      <c r="H224" s="174">
        <v>68.37</v>
      </c>
      <c r="I224" s="175"/>
      <c r="L224" s="171"/>
      <c r="M224" s="176"/>
      <c r="T224" s="177"/>
      <c r="AT224" s="172" t="s">
        <v>183</v>
      </c>
      <c r="AU224" s="172" t="s">
        <v>85</v>
      </c>
      <c r="AV224" s="15" t="s">
        <v>181</v>
      </c>
      <c r="AW224" s="15" t="s">
        <v>32</v>
      </c>
      <c r="AX224" s="15" t="s">
        <v>83</v>
      </c>
      <c r="AY224" s="172" t="s">
        <v>174</v>
      </c>
    </row>
    <row r="225" spans="2:65" s="1" customFormat="1" ht="16.5" customHeight="1">
      <c r="B225" s="32"/>
      <c r="C225" s="178" t="s">
        <v>8</v>
      </c>
      <c r="D225" s="178" t="s">
        <v>256</v>
      </c>
      <c r="E225" s="179" t="s">
        <v>267</v>
      </c>
      <c r="F225" s="180" t="s">
        <v>268</v>
      </c>
      <c r="G225" s="181" t="s">
        <v>269</v>
      </c>
      <c r="H225" s="182">
        <v>1.367</v>
      </c>
      <c r="I225" s="183"/>
      <c r="J225" s="184">
        <f>ROUND(I225*H225,2)</f>
        <v>0</v>
      </c>
      <c r="K225" s="180" t="s">
        <v>180</v>
      </c>
      <c r="L225" s="185"/>
      <c r="M225" s="186" t="s">
        <v>1</v>
      </c>
      <c r="N225" s="187" t="s">
        <v>41</v>
      </c>
      <c r="P225" s="146">
        <f>O225*H225</f>
        <v>0</v>
      </c>
      <c r="Q225" s="146">
        <v>1E-3</v>
      </c>
      <c r="R225" s="146">
        <f>Q225*H225</f>
        <v>1.3669999999999999E-3</v>
      </c>
      <c r="S225" s="146">
        <v>0</v>
      </c>
      <c r="T225" s="147">
        <f>S225*H225</f>
        <v>0</v>
      </c>
      <c r="AR225" s="148" t="s">
        <v>224</v>
      </c>
      <c r="AT225" s="148" t="s">
        <v>256</v>
      </c>
      <c r="AU225" s="148" t="s">
        <v>85</v>
      </c>
      <c r="AY225" s="17" t="s">
        <v>174</v>
      </c>
      <c r="BE225" s="149">
        <f>IF(N225="základní",J225,0)</f>
        <v>0</v>
      </c>
      <c r="BF225" s="149">
        <f>IF(N225="snížená",J225,0)</f>
        <v>0</v>
      </c>
      <c r="BG225" s="149">
        <f>IF(N225="zákl. přenesená",J225,0)</f>
        <v>0</v>
      </c>
      <c r="BH225" s="149">
        <f>IF(N225="sníž. přenesená",J225,0)</f>
        <v>0</v>
      </c>
      <c r="BI225" s="149">
        <f>IF(N225="nulová",J225,0)</f>
        <v>0</v>
      </c>
      <c r="BJ225" s="17" t="s">
        <v>83</v>
      </c>
      <c r="BK225" s="149">
        <f>ROUND(I225*H225,2)</f>
        <v>0</v>
      </c>
      <c r="BL225" s="17" t="s">
        <v>181</v>
      </c>
      <c r="BM225" s="148" t="s">
        <v>270</v>
      </c>
    </row>
    <row r="226" spans="2:65" s="13" customFormat="1" ht="10">
      <c r="B226" s="157"/>
      <c r="D226" s="151" t="s">
        <v>183</v>
      </c>
      <c r="F226" s="159" t="s">
        <v>271</v>
      </c>
      <c r="H226" s="160">
        <v>1.367</v>
      </c>
      <c r="I226" s="161"/>
      <c r="L226" s="157"/>
      <c r="M226" s="162"/>
      <c r="T226" s="163"/>
      <c r="AT226" s="158" t="s">
        <v>183</v>
      </c>
      <c r="AU226" s="158" t="s">
        <v>85</v>
      </c>
      <c r="AV226" s="13" t="s">
        <v>85</v>
      </c>
      <c r="AW226" s="13" t="s">
        <v>4</v>
      </c>
      <c r="AX226" s="13" t="s">
        <v>83</v>
      </c>
      <c r="AY226" s="158" t="s">
        <v>174</v>
      </c>
    </row>
    <row r="227" spans="2:65" s="1" customFormat="1" ht="24.15" customHeight="1">
      <c r="B227" s="32"/>
      <c r="C227" s="137" t="s">
        <v>272</v>
      </c>
      <c r="D227" s="137" t="s">
        <v>176</v>
      </c>
      <c r="E227" s="138" t="s">
        <v>273</v>
      </c>
      <c r="F227" s="139" t="s">
        <v>274</v>
      </c>
      <c r="G227" s="140" t="s">
        <v>179</v>
      </c>
      <c r="H227" s="141">
        <v>68.37</v>
      </c>
      <c r="I227" s="142"/>
      <c r="J227" s="143">
        <f>ROUND(I227*H227,2)</f>
        <v>0</v>
      </c>
      <c r="K227" s="139" t="s">
        <v>180</v>
      </c>
      <c r="L227" s="32"/>
      <c r="M227" s="144" t="s">
        <v>1</v>
      </c>
      <c r="N227" s="145" t="s">
        <v>41</v>
      </c>
      <c r="P227" s="146">
        <f>O227*H227</f>
        <v>0</v>
      </c>
      <c r="Q227" s="146">
        <v>0</v>
      </c>
      <c r="R227" s="146">
        <f>Q227*H227</f>
        <v>0</v>
      </c>
      <c r="S227" s="146">
        <v>0</v>
      </c>
      <c r="T227" s="147">
        <f>S227*H227</f>
        <v>0</v>
      </c>
      <c r="AR227" s="148" t="s">
        <v>181</v>
      </c>
      <c r="AT227" s="148" t="s">
        <v>176</v>
      </c>
      <c r="AU227" s="148" t="s">
        <v>85</v>
      </c>
      <c r="AY227" s="17" t="s">
        <v>174</v>
      </c>
      <c r="BE227" s="149">
        <f>IF(N227="základní",J227,0)</f>
        <v>0</v>
      </c>
      <c r="BF227" s="149">
        <f>IF(N227="snížená",J227,0)</f>
        <v>0</v>
      </c>
      <c r="BG227" s="149">
        <f>IF(N227="zákl. přenesená",J227,0)</f>
        <v>0</v>
      </c>
      <c r="BH227" s="149">
        <f>IF(N227="sníž. přenesená",J227,0)</f>
        <v>0</v>
      </c>
      <c r="BI227" s="149">
        <f>IF(N227="nulová",J227,0)</f>
        <v>0</v>
      </c>
      <c r="BJ227" s="17" t="s">
        <v>83</v>
      </c>
      <c r="BK227" s="149">
        <f>ROUND(I227*H227,2)</f>
        <v>0</v>
      </c>
      <c r="BL227" s="17" t="s">
        <v>181</v>
      </c>
      <c r="BM227" s="148" t="s">
        <v>275</v>
      </c>
    </row>
    <row r="228" spans="2:65" s="13" customFormat="1" ht="10">
      <c r="B228" s="157"/>
      <c r="D228" s="151" t="s">
        <v>183</v>
      </c>
      <c r="E228" s="158" t="s">
        <v>1</v>
      </c>
      <c r="F228" s="159" t="s">
        <v>266</v>
      </c>
      <c r="H228" s="160">
        <v>68.37</v>
      </c>
      <c r="I228" s="161"/>
      <c r="L228" s="157"/>
      <c r="M228" s="162"/>
      <c r="T228" s="163"/>
      <c r="AT228" s="158" t="s">
        <v>183</v>
      </c>
      <c r="AU228" s="158" t="s">
        <v>85</v>
      </c>
      <c r="AV228" s="13" t="s">
        <v>85</v>
      </c>
      <c r="AW228" s="13" t="s">
        <v>32</v>
      </c>
      <c r="AX228" s="13" t="s">
        <v>76</v>
      </c>
      <c r="AY228" s="158" t="s">
        <v>174</v>
      </c>
    </row>
    <row r="229" spans="2:65" s="14" customFormat="1" ht="10">
      <c r="B229" s="164"/>
      <c r="D229" s="151" t="s">
        <v>183</v>
      </c>
      <c r="E229" s="165" t="s">
        <v>1</v>
      </c>
      <c r="F229" s="166" t="s">
        <v>187</v>
      </c>
      <c r="H229" s="167">
        <v>68.37</v>
      </c>
      <c r="I229" s="168"/>
      <c r="L229" s="164"/>
      <c r="M229" s="169"/>
      <c r="T229" s="170"/>
      <c r="AT229" s="165" t="s">
        <v>183</v>
      </c>
      <c r="AU229" s="165" t="s">
        <v>85</v>
      </c>
      <c r="AV229" s="14" t="s">
        <v>188</v>
      </c>
      <c r="AW229" s="14" t="s">
        <v>32</v>
      </c>
      <c r="AX229" s="14" t="s">
        <v>76</v>
      </c>
      <c r="AY229" s="165" t="s">
        <v>174</v>
      </c>
    </row>
    <row r="230" spans="2:65" s="15" customFormat="1" ht="10">
      <c r="B230" s="171"/>
      <c r="D230" s="151" t="s">
        <v>183</v>
      </c>
      <c r="E230" s="172" t="s">
        <v>1</v>
      </c>
      <c r="F230" s="173" t="s">
        <v>189</v>
      </c>
      <c r="H230" s="174">
        <v>68.37</v>
      </c>
      <c r="I230" s="175"/>
      <c r="L230" s="171"/>
      <c r="M230" s="176"/>
      <c r="T230" s="177"/>
      <c r="AT230" s="172" t="s">
        <v>183</v>
      </c>
      <c r="AU230" s="172" t="s">
        <v>85</v>
      </c>
      <c r="AV230" s="15" t="s">
        <v>181</v>
      </c>
      <c r="AW230" s="15" t="s">
        <v>32</v>
      </c>
      <c r="AX230" s="15" t="s">
        <v>83</v>
      </c>
      <c r="AY230" s="172" t="s">
        <v>174</v>
      </c>
    </row>
    <row r="231" spans="2:65" s="1" customFormat="1" ht="24.15" customHeight="1">
      <c r="B231" s="32"/>
      <c r="C231" s="137" t="s">
        <v>276</v>
      </c>
      <c r="D231" s="137" t="s">
        <v>176</v>
      </c>
      <c r="E231" s="138" t="s">
        <v>277</v>
      </c>
      <c r="F231" s="139" t="s">
        <v>278</v>
      </c>
      <c r="G231" s="140" t="s">
        <v>179</v>
      </c>
      <c r="H231" s="141">
        <v>130.69</v>
      </c>
      <c r="I231" s="142"/>
      <c r="J231" s="143">
        <f>ROUND(I231*H231,2)</f>
        <v>0</v>
      </c>
      <c r="K231" s="139" t="s">
        <v>180</v>
      </c>
      <c r="L231" s="32"/>
      <c r="M231" s="144" t="s">
        <v>1</v>
      </c>
      <c r="N231" s="145" t="s">
        <v>41</v>
      </c>
      <c r="P231" s="146">
        <f>O231*H231</f>
        <v>0</v>
      </c>
      <c r="Q231" s="146">
        <v>0</v>
      </c>
      <c r="R231" s="146">
        <f>Q231*H231</f>
        <v>0</v>
      </c>
      <c r="S231" s="146">
        <v>0</v>
      </c>
      <c r="T231" s="147">
        <f>S231*H231</f>
        <v>0</v>
      </c>
      <c r="AR231" s="148" t="s">
        <v>181</v>
      </c>
      <c r="AT231" s="148" t="s">
        <v>176</v>
      </c>
      <c r="AU231" s="148" t="s">
        <v>85</v>
      </c>
      <c r="AY231" s="17" t="s">
        <v>174</v>
      </c>
      <c r="BE231" s="149">
        <f>IF(N231="základní",J231,0)</f>
        <v>0</v>
      </c>
      <c r="BF231" s="149">
        <f>IF(N231="snížená",J231,0)</f>
        <v>0</v>
      </c>
      <c r="BG231" s="149">
        <f>IF(N231="zákl. přenesená",J231,0)</f>
        <v>0</v>
      </c>
      <c r="BH231" s="149">
        <f>IF(N231="sníž. přenesená",J231,0)</f>
        <v>0</v>
      </c>
      <c r="BI231" s="149">
        <f>IF(N231="nulová",J231,0)</f>
        <v>0</v>
      </c>
      <c r="BJ231" s="17" t="s">
        <v>83</v>
      </c>
      <c r="BK231" s="149">
        <f>ROUND(I231*H231,2)</f>
        <v>0</v>
      </c>
      <c r="BL231" s="17" t="s">
        <v>181</v>
      </c>
      <c r="BM231" s="148" t="s">
        <v>279</v>
      </c>
    </row>
    <row r="232" spans="2:65" s="12" customFormat="1" ht="10">
      <c r="B232" s="150"/>
      <c r="D232" s="151" t="s">
        <v>183</v>
      </c>
      <c r="E232" s="152" t="s">
        <v>1</v>
      </c>
      <c r="F232" s="153" t="s">
        <v>184</v>
      </c>
      <c r="H232" s="152" t="s">
        <v>1</v>
      </c>
      <c r="I232" s="154"/>
      <c r="L232" s="150"/>
      <c r="M232" s="155"/>
      <c r="T232" s="156"/>
      <c r="AT232" s="152" t="s">
        <v>183</v>
      </c>
      <c r="AU232" s="152" t="s">
        <v>85</v>
      </c>
      <c r="AV232" s="12" t="s">
        <v>83</v>
      </c>
      <c r="AW232" s="12" t="s">
        <v>32</v>
      </c>
      <c r="AX232" s="12" t="s">
        <v>76</v>
      </c>
      <c r="AY232" s="152" t="s">
        <v>174</v>
      </c>
    </row>
    <row r="233" spans="2:65" s="13" customFormat="1" ht="10">
      <c r="B233" s="157"/>
      <c r="D233" s="151" t="s">
        <v>183</v>
      </c>
      <c r="E233" s="158" t="s">
        <v>1</v>
      </c>
      <c r="F233" s="159" t="s">
        <v>193</v>
      </c>
      <c r="H233" s="160">
        <v>25.35</v>
      </c>
      <c r="I233" s="161"/>
      <c r="L233" s="157"/>
      <c r="M233" s="162"/>
      <c r="T233" s="163"/>
      <c r="AT233" s="158" t="s">
        <v>183</v>
      </c>
      <c r="AU233" s="158" t="s">
        <v>85</v>
      </c>
      <c r="AV233" s="13" t="s">
        <v>85</v>
      </c>
      <c r="AW233" s="13" t="s">
        <v>32</v>
      </c>
      <c r="AX233" s="13" t="s">
        <v>76</v>
      </c>
      <c r="AY233" s="158" t="s">
        <v>174</v>
      </c>
    </row>
    <row r="234" spans="2:65" s="13" customFormat="1" ht="10">
      <c r="B234" s="157"/>
      <c r="D234" s="151" t="s">
        <v>183</v>
      </c>
      <c r="E234" s="158" t="s">
        <v>1</v>
      </c>
      <c r="F234" s="159" t="s">
        <v>280</v>
      </c>
      <c r="H234" s="160">
        <v>26.5</v>
      </c>
      <c r="I234" s="161"/>
      <c r="L234" s="157"/>
      <c r="M234" s="162"/>
      <c r="T234" s="163"/>
      <c r="AT234" s="158" t="s">
        <v>183</v>
      </c>
      <c r="AU234" s="158" t="s">
        <v>85</v>
      </c>
      <c r="AV234" s="13" t="s">
        <v>85</v>
      </c>
      <c r="AW234" s="13" t="s">
        <v>32</v>
      </c>
      <c r="AX234" s="13" t="s">
        <v>76</v>
      </c>
      <c r="AY234" s="158" t="s">
        <v>174</v>
      </c>
    </row>
    <row r="235" spans="2:65" s="13" customFormat="1" ht="10">
      <c r="B235" s="157"/>
      <c r="D235" s="151" t="s">
        <v>183</v>
      </c>
      <c r="E235" s="158" t="s">
        <v>1</v>
      </c>
      <c r="F235" s="159" t="s">
        <v>281</v>
      </c>
      <c r="H235" s="160">
        <v>55.5</v>
      </c>
      <c r="I235" s="161"/>
      <c r="L235" s="157"/>
      <c r="M235" s="162"/>
      <c r="T235" s="163"/>
      <c r="AT235" s="158" t="s">
        <v>183</v>
      </c>
      <c r="AU235" s="158" t="s">
        <v>85</v>
      </c>
      <c r="AV235" s="13" t="s">
        <v>85</v>
      </c>
      <c r="AW235" s="13" t="s">
        <v>32</v>
      </c>
      <c r="AX235" s="13" t="s">
        <v>76</v>
      </c>
      <c r="AY235" s="158" t="s">
        <v>174</v>
      </c>
    </row>
    <row r="236" spans="2:65" s="13" customFormat="1" ht="10">
      <c r="B236" s="157"/>
      <c r="D236" s="151" t="s">
        <v>183</v>
      </c>
      <c r="E236" s="158" t="s">
        <v>1</v>
      </c>
      <c r="F236" s="159" t="s">
        <v>282</v>
      </c>
      <c r="H236" s="160">
        <v>23.34</v>
      </c>
      <c r="I236" s="161"/>
      <c r="L236" s="157"/>
      <c r="M236" s="162"/>
      <c r="T236" s="163"/>
      <c r="AT236" s="158" t="s">
        <v>183</v>
      </c>
      <c r="AU236" s="158" t="s">
        <v>85</v>
      </c>
      <c r="AV236" s="13" t="s">
        <v>85</v>
      </c>
      <c r="AW236" s="13" t="s">
        <v>32</v>
      </c>
      <c r="AX236" s="13" t="s">
        <v>76</v>
      </c>
      <c r="AY236" s="158" t="s">
        <v>174</v>
      </c>
    </row>
    <row r="237" spans="2:65" s="14" customFormat="1" ht="10">
      <c r="B237" s="164"/>
      <c r="D237" s="151" t="s">
        <v>183</v>
      </c>
      <c r="E237" s="165" t="s">
        <v>1</v>
      </c>
      <c r="F237" s="166" t="s">
        <v>187</v>
      </c>
      <c r="H237" s="167">
        <v>130.69</v>
      </c>
      <c r="I237" s="168"/>
      <c r="L237" s="164"/>
      <c r="M237" s="169"/>
      <c r="T237" s="170"/>
      <c r="AT237" s="165" t="s">
        <v>183</v>
      </c>
      <c r="AU237" s="165" t="s">
        <v>85</v>
      </c>
      <c r="AV237" s="14" t="s">
        <v>188</v>
      </c>
      <c r="AW237" s="14" t="s">
        <v>32</v>
      </c>
      <c r="AX237" s="14" t="s">
        <v>76</v>
      </c>
      <c r="AY237" s="165" t="s">
        <v>174</v>
      </c>
    </row>
    <row r="238" spans="2:65" s="15" customFormat="1" ht="10">
      <c r="B238" s="171"/>
      <c r="D238" s="151" t="s">
        <v>183</v>
      </c>
      <c r="E238" s="172" t="s">
        <v>1</v>
      </c>
      <c r="F238" s="173" t="s">
        <v>189</v>
      </c>
      <c r="H238" s="174">
        <v>130.69</v>
      </c>
      <c r="I238" s="175"/>
      <c r="L238" s="171"/>
      <c r="M238" s="176"/>
      <c r="T238" s="177"/>
      <c r="AT238" s="172" t="s">
        <v>183</v>
      </c>
      <c r="AU238" s="172" t="s">
        <v>85</v>
      </c>
      <c r="AV238" s="15" t="s">
        <v>181</v>
      </c>
      <c r="AW238" s="15" t="s">
        <v>32</v>
      </c>
      <c r="AX238" s="15" t="s">
        <v>83</v>
      </c>
      <c r="AY238" s="172" t="s">
        <v>174</v>
      </c>
    </row>
    <row r="239" spans="2:65" s="11" customFormat="1" ht="22.75" customHeight="1">
      <c r="B239" s="125"/>
      <c r="D239" s="126" t="s">
        <v>75</v>
      </c>
      <c r="E239" s="135" t="s">
        <v>85</v>
      </c>
      <c r="F239" s="135" t="s">
        <v>283</v>
      </c>
      <c r="I239" s="128"/>
      <c r="J239" s="136">
        <f>BK239</f>
        <v>0</v>
      </c>
      <c r="L239" s="125"/>
      <c r="M239" s="130"/>
      <c r="P239" s="131">
        <f>SUM(P240:P264)</f>
        <v>0</v>
      </c>
      <c r="R239" s="131">
        <f>SUM(R240:R264)</f>
        <v>19.223664629999998</v>
      </c>
      <c r="T239" s="132">
        <f>SUM(T240:T264)</f>
        <v>0</v>
      </c>
      <c r="AR239" s="126" t="s">
        <v>83</v>
      </c>
      <c r="AT239" s="133" t="s">
        <v>75</v>
      </c>
      <c r="AU239" s="133" t="s">
        <v>83</v>
      </c>
      <c r="AY239" s="126" t="s">
        <v>174</v>
      </c>
      <c r="BK239" s="134">
        <f>SUM(BK240:BK264)</f>
        <v>0</v>
      </c>
    </row>
    <row r="240" spans="2:65" s="1" customFormat="1" ht="24.15" customHeight="1">
      <c r="B240" s="32"/>
      <c r="C240" s="137" t="s">
        <v>284</v>
      </c>
      <c r="D240" s="137" t="s">
        <v>176</v>
      </c>
      <c r="E240" s="138" t="s">
        <v>285</v>
      </c>
      <c r="F240" s="139" t="s">
        <v>286</v>
      </c>
      <c r="G240" s="140" t="s">
        <v>203</v>
      </c>
      <c r="H240" s="141">
        <v>1.125</v>
      </c>
      <c r="I240" s="142"/>
      <c r="J240" s="143">
        <f>ROUND(I240*H240,2)</f>
        <v>0</v>
      </c>
      <c r="K240" s="139" t="s">
        <v>180</v>
      </c>
      <c r="L240" s="32"/>
      <c r="M240" s="144" t="s">
        <v>1</v>
      </c>
      <c r="N240" s="145" t="s">
        <v>41</v>
      </c>
      <c r="P240" s="146">
        <f>O240*H240</f>
        <v>0</v>
      </c>
      <c r="Q240" s="146">
        <v>2.16</v>
      </c>
      <c r="R240" s="146">
        <f>Q240*H240</f>
        <v>2.4300000000000002</v>
      </c>
      <c r="S240" s="146">
        <v>0</v>
      </c>
      <c r="T240" s="147">
        <f>S240*H240</f>
        <v>0</v>
      </c>
      <c r="AR240" s="148" t="s">
        <v>181</v>
      </c>
      <c r="AT240" s="148" t="s">
        <v>176</v>
      </c>
      <c r="AU240" s="148" t="s">
        <v>85</v>
      </c>
      <c r="AY240" s="17" t="s">
        <v>174</v>
      </c>
      <c r="BE240" s="149">
        <f>IF(N240="základní",J240,0)</f>
        <v>0</v>
      </c>
      <c r="BF240" s="149">
        <f>IF(N240="snížená",J240,0)</f>
        <v>0</v>
      </c>
      <c r="BG240" s="149">
        <f>IF(N240="zákl. přenesená",J240,0)</f>
        <v>0</v>
      </c>
      <c r="BH240" s="149">
        <f>IF(N240="sníž. přenesená",J240,0)</f>
        <v>0</v>
      </c>
      <c r="BI240" s="149">
        <f>IF(N240="nulová",J240,0)</f>
        <v>0</v>
      </c>
      <c r="BJ240" s="17" t="s">
        <v>83</v>
      </c>
      <c r="BK240" s="149">
        <f>ROUND(I240*H240,2)</f>
        <v>0</v>
      </c>
      <c r="BL240" s="17" t="s">
        <v>181</v>
      </c>
      <c r="BM240" s="148" t="s">
        <v>287</v>
      </c>
    </row>
    <row r="241" spans="2:65" s="13" customFormat="1" ht="10">
      <c r="B241" s="157"/>
      <c r="D241" s="151" t="s">
        <v>183</v>
      </c>
      <c r="E241" s="158" t="s">
        <v>1</v>
      </c>
      <c r="F241" s="159" t="s">
        <v>288</v>
      </c>
      <c r="H241" s="160">
        <v>1.125</v>
      </c>
      <c r="I241" s="161"/>
      <c r="L241" s="157"/>
      <c r="M241" s="162"/>
      <c r="T241" s="163"/>
      <c r="AT241" s="158" t="s">
        <v>183</v>
      </c>
      <c r="AU241" s="158" t="s">
        <v>85</v>
      </c>
      <c r="AV241" s="13" t="s">
        <v>85</v>
      </c>
      <c r="AW241" s="13" t="s">
        <v>32</v>
      </c>
      <c r="AX241" s="13" t="s">
        <v>76</v>
      </c>
      <c r="AY241" s="158" t="s">
        <v>174</v>
      </c>
    </row>
    <row r="242" spans="2:65" s="14" customFormat="1" ht="10">
      <c r="B242" s="164"/>
      <c r="D242" s="151" t="s">
        <v>183</v>
      </c>
      <c r="E242" s="165" t="s">
        <v>1</v>
      </c>
      <c r="F242" s="166" t="s">
        <v>187</v>
      </c>
      <c r="H242" s="167">
        <v>1.125</v>
      </c>
      <c r="I242" s="168"/>
      <c r="L242" s="164"/>
      <c r="M242" s="169"/>
      <c r="T242" s="170"/>
      <c r="AT242" s="165" t="s">
        <v>183</v>
      </c>
      <c r="AU242" s="165" t="s">
        <v>85</v>
      </c>
      <c r="AV242" s="14" t="s">
        <v>188</v>
      </c>
      <c r="AW242" s="14" t="s">
        <v>32</v>
      </c>
      <c r="AX242" s="14" t="s">
        <v>76</v>
      </c>
      <c r="AY242" s="165" t="s">
        <v>174</v>
      </c>
    </row>
    <row r="243" spans="2:65" s="15" customFormat="1" ht="10">
      <c r="B243" s="171"/>
      <c r="D243" s="151" t="s">
        <v>183</v>
      </c>
      <c r="E243" s="172" t="s">
        <v>1</v>
      </c>
      <c r="F243" s="173" t="s">
        <v>189</v>
      </c>
      <c r="H243" s="174">
        <v>1.125</v>
      </c>
      <c r="I243" s="175"/>
      <c r="L243" s="171"/>
      <c r="M243" s="176"/>
      <c r="T243" s="177"/>
      <c r="AT243" s="172" t="s">
        <v>183</v>
      </c>
      <c r="AU243" s="172" t="s">
        <v>85</v>
      </c>
      <c r="AV243" s="15" t="s">
        <v>181</v>
      </c>
      <c r="AW243" s="15" t="s">
        <v>32</v>
      </c>
      <c r="AX243" s="15" t="s">
        <v>83</v>
      </c>
      <c r="AY243" s="172" t="s">
        <v>174</v>
      </c>
    </row>
    <row r="244" spans="2:65" s="1" customFormat="1" ht="24.15" customHeight="1">
      <c r="B244" s="32"/>
      <c r="C244" s="137" t="s">
        <v>289</v>
      </c>
      <c r="D244" s="137" t="s">
        <v>176</v>
      </c>
      <c r="E244" s="138" t="s">
        <v>290</v>
      </c>
      <c r="F244" s="139" t="s">
        <v>291</v>
      </c>
      <c r="G244" s="140" t="s">
        <v>203</v>
      </c>
      <c r="H244" s="141">
        <v>6.407</v>
      </c>
      <c r="I244" s="142"/>
      <c r="J244" s="143">
        <f>ROUND(I244*H244,2)</f>
        <v>0</v>
      </c>
      <c r="K244" s="139" t="s">
        <v>180</v>
      </c>
      <c r="L244" s="32"/>
      <c r="M244" s="144" t="s">
        <v>1</v>
      </c>
      <c r="N244" s="145" t="s">
        <v>41</v>
      </c>
      <c r="P244" s="146">
        <f>O244*H244</f>
        <v>0</v>
      </c>
      <c r="Q244" s="146">
        <v>2.5018699999999998</v>
      </c>
      <c r="R244" s="146">
        <f>Q244*H244</f>
        <v>16.029481089999997</v>
      </c>
      <c r="S244" s="146">
        <v>0</v>
      </c>
      <c r="T244" s="147">
        <f>S244*H244</f>
        <v>0</v>
      </c>
      <c r="AR244" s="148" t="s">
        <v>181</v>
      </c>
      <c r="AT244" s="148" t="s">
        <v>176</v>
      </c>
      <c r="AU244" s="148" t="s">
        <v>85</v>
      </c>
      <c r="AY244" s="17" t="s">
        <v>174</v>
      </c>
      <c r="BE244" s="149">
        <f>IF(N244="základní",J244,0)</f>
        <v>0</v>
      </c>
      <c r="BF244" s="149">
        <f>IF(N244="snížená",J244,0)</f>
        <v>0</v>
      </c>
      <c r="BG244" s="149">
        <f>IF(N244="zákl. přenesená",J244,0)</f>
        <v>0</v>
      </c>
      <c r="BH244" s="149">
        <f>IF(N244="sníž. přenesená",J244,0)</f>
        <v>0</v>
      </c>
      <c r="BI244" s="149">
        <f>IF(N244="nulová",J244,0)</f>
        <v>0</v>
      </c>
      <c r="BJ244" s="17" t="s">
        <v>83</v>
      </c>
      <c r="BK244" s="149">
        <f>ROUND(I244*H244,2)</f>
        <v>0</v>
      </c>
      <c r="BL244" s="17" t="s">
        <v>181</v>
      </c>
      <c r="BM244" s="148" t="s">
        <v>292</v>
      </c>
    </row>
    <row r="245" spans="2:65" s="12" customFormat="1" ht="10">
      <c r="B245" s="150"/>
      <c r="D245" s="151" t="s">
        <v>183</v>
      </c>
      <c r="E245" s="152" t="s">
        <v>1</v>
      </c>
      <c r="F245" s="153" t="s">
        <v>293</v>
      </c>
      <c r="H245" s="152" t="s">
        <v>1</v>
      </c>
      <c r="I245" s="154"/>
      <c r="L245" s="150"/>
      <c r="M245" s="155"/>
      <c r="T245" s="156"/>
      <c r="AT245" s="152" t="s">
        <v>183</v>
      </c>
      <c r="AU245" s="152" t="s">
        <v>85</v>
      </c>
      <c r="AV245" s="12" t="s">
        <v>83</v>
      </c>
      <c r="AW245" s="12" t="s">
        <v>32</v>
      </c>
      <c r="AX245" s="12" t="s">
        <v>76</v>
      </c>
      <c r="AY245" s="152" t="s">
        <v>174</v>
      </c>
    </row>
    <row r="246" spans="2:65" s="13" customFormat="1" ht="10">
      <c r="B246" s="157"/>
      <c r="D246" s="151" t="s">
        <v>183</v>
      </c>
      <c r="E246" s="158" t="s">
        <v>1</v>
      </c>
      <c r="F246" s="159" t="s">
        <v>294</v>
      </c>
      <c r="H246" s="160">
        <v>2.8</v>
      </c>
      <c r="I246" s="161"/>
      <c r="L246" s="157"/>
      <c r="M246" s="162"/>
      <c r="T246" s="163"/>
      <c r="AT246" s="158" t="s">
        <v>183</v>
      </c>
      <c r="AU246" s="158" t="s">
        <v>85</v>
      </c>
      <c r="AV246" s="13" t="s">
        <v>85</v>
      </c>
      <c r="AW246" s="13" t="s">
        <v>32</v>
      </c>
      <c r="AX246" s="13" t="s">
        <v>76</v>
      </c>
      <c r="AY246" s="158" t="s">
        <v>174</v>
      </c>
    </row>
    <row r="247" spans="2:65" s="13" customFormat="1" ht="10">
      <c r="B247" s="157"/>
      <c r="D247" s="151" t="s">
        <v>183</v>
      </c>
      <c r="E247" s="158" t="s">
        <v>1</v>
      </c>
      <c r="F247" s="159" t="s">
        <v>295</v>
      </c>
      <c r="H247" s="160">
        <v>1.98</v>
      </c>
      <c r="I247" s="161"/>
      <c r="L247" s="157"/>
      <c r="M247" s="162"/>
      <c r="T247" s="163"/>
      <c r="AT247" s="158" t="s">
        <v>183</v>
      </c>
      <c r="AU247" s="158" t="s">
        <v>85</v>
      </c>
      <c r="AV247" s="13" t="s">
        <v>85</v>
      </c>
      <c r="AW247" s="13" t="s">
        <v>32</v>
      </c>
      <c r="AX247" s="13" t="s">
        <v>76</v>
      </c>
      <c r="AY247" s="158" t="s">
        <v>174</v>
      </c>
    </row>
    <row r="248" spans="2:65" s="13" customFormat="1" ht="10">
      <c r="B248" s="157"/>
      <c r="D248" s="151" t="s">
        <v>183</v>
      </c>
      <c r="E248" s="158" t="s">
        <v>1</v>
      </c>
      <c r="F248" s="159" t="s">
        <v>296</v>
      </c>
      <c r="H248" s="160">
        <v>0.75600000000000001</v>
      </c>
      <c r="I248" s="161"/>
      <c r="L248" s="157"/>
      <c r="M248" s="162"/>
      <c r="T248" s="163"/>
      <c r="AT248" s="158" t="s">
        <v>183</v>
      </c>
      <c r="AU248" s="158" t="s">
        <v>85</v>
      </c>
      <c r="AV248" s="13" t="s">
        <v>85</v>
      </c>
      <c r="AW248" s="13" t="s">
        <v>32</v>
      </c>
      <c r="AX248" s="13" t="s">
        <v>76</v>
      </c>
      <c r="AY248" s="158" t="s">
        <v>174</v>
      </c>
    </row>
    <row r="249" spans="2:65" s="13" customFormat="1" ht="10">
      <c r="B249" s="157"/>
      <c r="D249" s="151" t="s">
        <v>183</v>
      </c>
      <c r="E249" s="158" t="s">
        <v>1</v>
      </c>
      <c r="F249" s="159" t="s">
        <v>297</v>
      </c>
      <c r="H249" s="160">
        <v>0.871</v>
      </c>
      <c r="I249" s="161"/>
      <c r="L249" s="157"/>
      <c r="M249" s="162"/>
      <c r="T249" s="163"/>
      <c r="AT249" s="158" t="s">
        <v>183</v>
      </c>
      <c r="AU249" s="158" t="s">
        <v>85</v>
      </c>
      <c r="AV249" s="13" t="s">
        <v>85</v>
      </c>
      <c r="AW249" s="13" t="s">
        <v>32</v>
      </c>
      <c r="AX249" s="13" t="s">
        <v>76</v>
      </c>
      <c r="AY249" s="158" t="s">
        <v>174</v>
      </c>
    </row>
    <row r="250" spans="2:65" s="14" customFormat="1" ht="10">
      <c r="B250" s="164"/>
      <c r="D250" s="151" t="s">
        <v>183</v>
      </c>
      <c r="E250" s="165" t="s">
        <v>1</v>
      </c>
      <c r="F250" s="166" t="s">
        <v>187</v>
      </c>
      <c r="H250" s="167">
        <v>6.407</v>
      </c>
      <c r="I250" s="168"/>
      <c r="L250" s="164"/>
      <c r="M250" s="169"/>
      <c r="T250" s="170"/>
      <c r="AT250" s="165" t="s">
        <v>183</v>
      </c>
      <c r="AU250" s="165" t="s">
        <v>85</v>
      </c>
      <c r="AV250" s="14" t="s">
        <v>188</v>
      </c>
      <c r="AW250" s="14" t="s">
        <v>32</v>
      </c>
      <c r="AX250" s="14" t="s">
        <v>76</v>
      </c>
      <c r="AY250" s="165" t="s">
        <v>174</v>
      </c>
    </row>
    <row r="251" spans="2:65" s="15" customFormat="1" ht="10">
      <c r="B251" s="171"/>
      <c r="D251" s="151" t="s">
        <v>183</v>
      </c>
      <c r="E251" s="172" t="s">
        <v>1</v>
      </c>
      <c r="F251" s="173" t="s">
        <v>189</v>
      </c>
      <c r="H251" s="174">
        <v>6.407</v>
      </c>
      <c r="I251" s="175"/>
      <c r="L251" s="171"/>
      <c r="M251" s="176"/>
      <c r="T251" s="177"/>
      <c r="AT251" s="172" t="s">
        <v>183</v>
      </c>
      <c r="AU251" s="172" t="s">
        <v>85</v>
      </c>
      <c r="AV251" s="15" t="s">
        <v>181</v>
      </c>
      <c r="AW251" s="15" t="s">
        <v>32</v>
      </c>
      <c r="AX251" s="15" t="s">
        <v>83</v>
      </c>
      <c r="AY251" s="172" t="s">
        <v>174</v>
      </c>
    </row>
    <row r="252" spans="2:65" s="1" customFormat="1" ht="16.5" customHeight="1">
      <c r="B252" s="32"/>
      <c r="C252" s="137" t="s">
        <v>298</v>
      </c>
      <c r="D252" s="137" t="s">
        <v>176</v>
      </c>
      <c r="E252" s="138" t="s">
        <v>299</v>
      </c>
      <c r="F252" s="139" t="s">
        <v>300</v>
      </c>
      <c r="G252" s="140" t="s">
        <v>179</v>
      </c>
      <c r="H252" s="141">
        <v>31.347999999999999</v>
      </c>
      <c r="I252" s="142"/>
      <c r="J252" s="143">
        <f>ROUND(I252*H252,2)</f>
        <v>0</v>
      </c>
      <c r="K252" s="139" t="s">
        <v>180</v>
      </c>
      <c r="L252" s="32"/>
      <c r="M252" s="144" t="s">
        <v>1</v>
      </c>
      <c r="N252" s="145" t="s">
        <v>41</v>
      </c>
      <c r="P252" s="146">
        <f>O252*H252</f>
        <v>0</v>
      </c>
      <c r="Q252" s="146">
        <v>2.6900000000000001E-3</v>
      </c>
      <c r="R252" s="146">
        <f>Q252*H252</f>
        <v>8.4326120000000004E-2</v>
      </c>
      <c r="S252" s="146">
        <v>0</v>
      </c>
      <c r="T252" s="147">
        <f>S252*H252</f>
        <v>0</v>
      </c>
      <c r="AR252" s="148" t="s">
        <v>181</v>
      </c>
      <c r="AT252" s="148" t="s">
        <v>176</v>
      </c>
      <c r="AU252" s="148" t="s">
        <v>85</v>
      </c>
      <c r="AY252" s="17" t="s">
        <v>174</v>
      </c>
      <c r="BE252" s="149">
        <f>IF(N252="základní",J252,0)</f>
        <v>0</v>
      </c>
      <c r="BF252" s="149">
        <f>IF(N252="snížená",J252,0)</f>
        <v>0</v>
      </c>
      <c r="BG252" s="149">
        <f>IF(N252="zákl. přenesená",J252,0)</f>
        <v>0</v>
      </c>
      <c r="BH252" s="149">
        <f>IF(N252="sníž. přenesená",J252,0)</f>
        <v>0</v>
      </c>
      <c r="BI252" s="149">
        <f>IF(N252="nulová",J252,0)</f>
        <v>0</v>
      </c>
      <c r="BJ252" s="17" t="s">
        <v>83</v>
      </c>
      <c r="BK252" s="149">
        <f>ROUND(I252*H252,2)</f>
        <v>0</v>
      </c>
      <c r="BL252" s="17" t="s">
        <v>181</v>
      </c>
      <c r="BM252" s="148" t="s">
        <v>301</v>
      </c>
    </row>
    <row r="253" spans="2:65" s="12" customFormat="1" ht="10">
      <c r="B253" s="150"/>
      <c r="D253" s="151" t="s">
        <v>183</v>
      </c>
      <c r="E253" s="152" t="s">
        <v>1</v>
      </c>
      <c r="F253" s="153" t="s">
        <v>293</v>
      </c>
      <c r="H253" s="152" t="s">
        <v>1</v>
      </c>
      <c r="I253" s="154"/>
      <c r="L253" s="150"/>
      <c r="M253" s="155"/>
      <c r="T253" s="156"/>
      <c r="AT253" s="152" t="s">
        <v>183</v>
      </c>
      <c r="AU253" s="152" t="s">
        <v>85</v>
      </c>
      <c r="AV253" s="12" t="s">
        <v>83</v>
      </c>
      <c r="AW253" s="12" t="s">
        <v>32</v>
      </c>
      <c r="AX253" s="12" t="s">
        <v>76</v>
      </c>
      <c r="AY253" s="152" t="s">
        <v>174</v>
      </c>
    </row>
    <row r="254" spans="2:65" s="13" customFormat="1" ht="10">
      <c r="B254" s="157"/>
      <c r="D254" s="151" t="s">
        <v>183</v>
      </c>
      <c r="E254" s="158" t="s">
        <v>1</v>
      </c>
      <c r="F254" s="159" t="s">
        <v>302</v>
      </c>
      <c r="H254" s="160">
        <v>12.645</v>
      </c>
      <c r="I254" s="161"/>
      <c r="L254" s="157"/>
      <c r="M254" s="162"/>
      <c r="T254" s="163"/>
      <c r="AT254" s="158" t="s">
        <v>183</v>
      </c>
      <c r="AU254" s="158" t="s">
        <v>85</v>
      </c>
      <c r="AV254" s="13" t="s">
        <v>85</v>
      </c>
      <c r="AW254" s="13" t="s">
        <v>32</v>
      </c>
      <c r="AX254" s="13" t="s">
        <v>76</v>
      </c>
      <c r="AY254" s="158" t="s">
        <v>174</v>
      </c>
    </row>
    <row r="255" spans="2:65" s="13" customFormat="1" ht="10">
      <c r="B255" s="157"/>
      <c r="D255" s="151" t="s">
        <v>183</v>
      </c>
      <c r="E255" s="158" t="s">
        <v>1</v>
      </c>
      <c r="F255" s="159" t="s">
        <v>303</v>
      </c>
      <c r="H255" s="160">
        <v>9.9</v>
      </c>
      <c r="I255" s="161"/>
      <c r="L255" s="157"/>
      <c r="M255" s="162"/>
      <c r="T255" s="163"/>
      <c r="AT255" s="158" t="s">
        <v>183</v>
      </c>
      <c r="AU255" s="158" t="s">
        <v>85</v>
      </c>
      <c r="AV255" s="13" t="s">
        <v>85</v>
      </c>
      <c r="AW255" s="13" t="s">
        <v>32</v>
      </c>
      <c r="AX255" s="13" t="s">
        <v>76</v>
      </c>
      <c r="AY255" s="158" t="s">
        <v>174</v>
      </c>
    </row>
    <row r="256" spans="2:65" s="13" customFormat="1" ht="10">
      <c r="B256" s="157"/>
      <c r="D256" s="151" t="s">
        <v>183</v>
      </c>
      <c r="E256" s="158" t="s">
        <v>1</v>
      </c>
      <c r="F256" s="159" t="s">
        <v>304</v>
      </c>
      <c r="H256" s="160">
        <v>4.1500000000000004</v>
      </c>
      <c r="I256" s="161"/>
      <c r="L256" s="157"/>
      <c r="M256" s="162"/>
      <c r="T256" s="163"/>
      <c r="AT256" s="158" t="s">
        <v>183</v>
      </c>
      <c r="AU256" s="158" t="s">
        <v>85</v>
      </c>
      <c r="AV256" s="13" t="s">
        <v>85</v>
      </c>
      <c r="AW256" s="13" t="s">
        <v>32</v>
      </c>
      <c r="AX256" s="13" t="s">
        <v>76</v>
      </c>
      <c r="AY256" s="158" t="s">
        <v>174</v>
      </c>
    </row>
    <row r="257" spans="2:65" s="13" customFormat="1" ht="10">
      <c r="B257" s="157"/>
      <c r="D257" s="151" t="s">
        <v>183</v>
      </c>
      <c r="E257" s="158" t="s">
        <v>1</v>
      </c>
      <c r="F257" s="159" t="s">
        <v>305</v>
      </c>
      <c r="H257" s="160">
        <v>4.6529999999999996</v>
      </c>
      <c r="I257" s="161"/>
      <c r="L257" s="157"/>
      <c r="M257" s="162"/>
      <c r="T257" s="163"/>
      <c r="AT257" s="158" t="s">
        <v>183</v>
      </c>
      <c r="AU257" s="158" t="s">
        <v>85</v>
      </c>
      <c r="AV257" s="13" t="s">
        <v>85</v>
      </c>
      <c r="AW257" s="13" t="s">
        <v>32</v>
      </c>
      <c r="AX257" s="13" t="s">
        <v>76</v>
      </c>
      <c r="AY257" s="158" t="s">
        <v>174</v>
      </c>
    </row>
    <row r="258" spans="2:65" s="14" customFormat="1" ht="10">
      <c r="B258" s="164"/>
      <c r="D258" s="151" t="s">
        <v>183</v>
      </c>
      <c r="E258" s="165" t="s">
        <v>1</v>
      </c>
      <c r="F258" s="166" t="s">
        <v>187</v>
      </c>
      <c r="H258" s="167">
        <v>31.347999999999999</v>
      </c>
      <c r="I258" s="168"/>
      <c r="L258" s="164"/>
      <c r="M258" s="169"/>
      <c r="T258" s="170"/>
      <c r="AT258" s="165" t="s">
        <v>183</v>
      </c>
      <c r="AU258" s="165" t="s">
        <v>85</v>
      </c>
      <c r="AV258" s="14" t="s">
        <v>188</v>
      </c>
      <c r="AW258" s="14" t="s">
        <v>32</v>
      </c>
      <c r="AX258" s="14" t="s">
        <v>76</v>
      </c>
      <c r="AY258" s="165" t="s">
        <v>174</v>
      </c>
    </row>
    <row r="259" spans="2:65" s="15" customFormat="1" ht="10">
      <c r="B259" s="171"/>
      <c r="D259" s="151" t="s">
        <v>183</v>
      </c>
      <c r="E259" s="172" t="s">
        <v>1</v>
      </c>
      <c r="F259" s="173" t="s">
        <v>189</v>
      </c>
      <c r="H259" s="174">
        <v>31.347999999999999</v>
      </c>
      <c r="I259" s="175"/>
      <c r="L259" s="171"/>
      <c r="M259" s="176"/>
      <c r="T259" s="177"/>
      <c r="AT259" s="172" t="s">
        <v>183</v>
      </c>
      <c r="AU259" s="172" t="s">
        <v>85</v>
      </c>
      <c r="AV259" s="15" t="s">
        <v>181</v>
      </c>
      <c r="AW259" s="15" t="s">
        <v>32</v>
      </c>
      <c r="AX259" s="15" t="s">
        <v>83</v>
      </c>
      <c r="AY259" s="172" t="s">
        <v>174</v>
      </c>
    </row>
    <row r="260" spans="2:65" s="1" customFormat="1" ht="16.5" customHeight="1">
      <c r="B260" s="32"/>
      <c r="C260" s="137" t="s">
        <v>7</v>
      </c>
      <c r="D260" s="137" t="s">
        <v>176</v>
      </c>
      <c r="E260" s="138" t="s">
        <v>306</v>
      </c>
      <c r="F260" s="139" t="s">
        <v>307</v>
      </c>
      <c r="G260" s="140" t="s">
        <v>179</v>
      </c>
      <c r="H260" s="141">
        <v>31.347999999999999</v>
      </c>
      <c r="I260" s="142"/>
      <c r="J260" s="143">
        <f>ROUND(I260*H260,2)</f>
        <v>0</v>
      </c>
      <c r="K260" s="139" t="s">
        <v>180</v>
      </c>
      <c r="L260" s="32"/>
      <c r="M260" s="144" t="s">
        <v>1</v>
      </c>
      <c r="N260" s="145" t="s">
        <v>41</v>
      </c>
      <c r="P260" s="146">
        <f>O260*H260</f>
        <v>0</v>
      </c>
      <c r="Q260" s="146">
        <v>0</v>
      </c>
      <c r="R260" s="146">
        <f>Q260*H260</f>
        <v>0</v>
      </c>
      <c r="S260" s="146">
        <v>0</v>
      </c>
      <c r="T260" s="147">
        <f>S260*H260</f>
        <v>0</v>
      </c>
      <c r="AR260" s="148" t="s">
        <v>181</v>
      </c>
      <c r="AT260" s="148" t="s">
        <v>176</v>
      </c>
      <c r="AU260" s="148" t="s">
        <v>85</v>
      </c>
      <c r="AY260" s="17" t="s">
        <v>174</v>
      </c>
      <c r="BE260" s="149">
        <f>IF(N260="základní",J260,0)</f>
        <v>0</v>
      </c>
      <c r="BF260" s="149">
        <f>IF(N260="snížená",J260,0)</f>
        <v>0</v>
      </c>
      <c r="BG260" s="149">
        <f>IF(N260="zákl. přenesená",J260,0)</f>
        <v>0</v>
      </c>
      <c r="BH260" s="149">
        <f>IF(N260="sníž. přenesená",J260,0)</f>
        <v>0</v>
      </c>
      <c r="BI260" s="149">
        <f>IF(N260="nulová",J260,0)</f>
        <v>0</v>
      </c>
      <c r="BJ260" s="17" t="s">
        <v>83</v>
      </c>
      <c r="BK260" s="149">
        <f>ROUND(I260*H260,2)</f>
        <v>0</v>
      </c>
      <c r="BL260" s="17" t="s">
        <v>181</v>
      </c>
      <c r="BM260" s="148" t="s">
        <v>308</v>
      </c>
    </row>
    <row r="261" spans="2:65" s="1" customFormat="1" ht="21.75" customHeight="1">
      <c r="B261" s="32"/>
      <c r="C261" s="137" t="s">
        <v>309</v>
      </c>
      <c r="D261" s="137" t="s">
        <v>176</v>
      </c>
      <c r="E261" s="138" t="s">
        <v>310</v>
      </c>
      <c r="F261" s="139" t="s">
        <v>311</v>
      </c>
      <c r="G261" s="140" t="s">
        <v>231</v>
      </c>
      <c r="H261" s="141">
        <v>0.64100000000000001</v>
      </c>
      <c r="I261" s="142"/>
      <c r="J261" s="143">
        <f>ROUND(I261*H261,2)</f>
        <v>0</v>
      </c>
      <c r="K261" s="139" t="s">
        <v>180</v>
      </c>
      <c r="L261" s="32"/>
      <c r="M261" s="144" t="s">
        <v>1</v>
      </c>
      <c r="N261" s="145" t="s">
        <v>41</v>
      </c>
      <c r="P261" s="146">
        <f>O261*H261</f>
        <v>0</v>
      </c>
      <c r="Q261" s="146">
        <v>1.0606199999999999</v>
      </c>
      <c r="R261" s="146">
        <f>Q261*H261</f>
        <v>0.67985741999999993</v>
      </c>
      <c r="S261" s="146">
        <v>0</v>
      </c>
      <c r="T261" s="147">
        <f>S261*H261</f>
        <v>0</v>
      </c>
      <c r="AR261" s="148" t="s">
        <v>181</v>
      </c>
      <c r="AT261" s="148" t="s">
        <v>176</v>
      </c>
      <c r="AU261" s="148" t="s">
        <v>85</v>
      </c>
      <c r="AY261" s="17" t="s">
        <v>174</v>
      </c>
      <c r="BE261" s="149">
        <f>IF(N261="základní",J261,0)</f>
        <v>0</v>
      </c>
      <c r="BF261" s="149">
        <f>IF(N261="snížená",J261,0)</f>
        <v>0</v>
      </c>
      <c r="BG261" s="149">
        <f>IF(N261="zákl. přenesená",J261,0)</f>
        <v>0</v>
      </c>
      <c r="BH261" s="149">
        <f>IF(N261="sníž. přenesená",J261,0)</f>
        <v>0</v>
      </c>
      <c r="BI261" s="149">
        <f>IF(N261="nulová",J261,0)</f>
        <v>0</v>
      </c>
      <c r="BJ261" s="17" t="s">
        <v>83</v>
      </c>
      <c r="BK261" s="149">
        <f>ROUND(I261*H261,2)</f>
        <v>0</v>
      </c>
      <c r="BL261" s="17" t="s">
        <v>181</v>
      </c>
      <c r="BM261" s="148" t="s">
        <v>312</v>
      </c>
    </row>
    <row r="262" spans="2:65" s="13" customFormat="1" ht="10">
      <c r="B262" s="157"/>
      <c r="D262" s="151" t="s">
        <v>183</v>
      </c>
      <c r="E262" s="158" t="s">
        <v>1</v>
      </c>
      <c r="F262" s="159" t="s">
        <v>313</v>
      </c>
      <c r="H262" s="160">
        <v>0.64100000000000001</v>
      </c>
      <c r="I262" s="161"/>
      <c r="L262" s="157"/>
      <c r="M262" s="162"/>
      <c r="T262" s="163"/>
      <c r="AT262" s="158" t="s">
        <v>183</v>
      </c>
      <c r="AU262" s="158" t="s">
        <v>85</v>
      </c>
      <c r="AV262" s="13" t="s">
        <v>85</v>
      </c>
      <c r="AW262" s="13" t="s">
        <v>32</v>
      </c>
      <c r="AX262" s="13" t="s">
        <v>76</v>
      </c>
      <c r="AY262" s="158" t="s">
        <v>174</v>
      </c>
    </row>
    <row r="263" spans="2:65" s="14" customFormat="1" ht="10">
      <c r="B263" s="164"/>
      <c r="D263" s="151" t="s">
        <v>183</v>
      </c>
      <c r="E263" s="165" t="s">
        <v>1</v>
      </c>
      <c r="F263" s="166" t="s">
        <v>187</v>
      </c>
      <c r="H263" s="167">
        <v>0.64100000000000001</v>
      </c>
      <c r="I263" s="168"/>
      <c r="L263" s="164"/>
      <c r="M263" s="169"/>
      <c r="T263" s="170"/>
      <c r="AT263" s="165" t="s">
        <v>183</v>
      </c>
      <c r="AU263" s="165" t="s">
        <v>85</v>
      </c>
      <c r="AV263" s="14" t="s">
        <v>188</v>
      </c>
      <c r="AW263" s="14" t="s">
        <v>32</v>
      </c>
      <c r="AX263" s="14" t="s">
        <v>76</v>
      </c>
      <c r="AY263" s="165" t="s">
        <v>174</v>
      </c>
    </row>
    <row r="264" spans="2:65" s="15" customFormat="1" ht="10">
      <c r="B264" s="171"/>
      <c r="D264" s="151" t="s">
        <v>183</v>
      </c>
      <c r="E264" s="172" t="s">
        <v>1</v>
      </c>
      <c r="F264" s="173" t="s">
        <v>189</v>
      </c>
      <c r="H264" s="174">
        <v>0.64100000000000001</v>
      </c>
      <c r="I264" s="175"/>
      <c r="L264" s="171"/>
      <c r="M264" s="176"/>
      <c r="T264" s="177"/>
      <c r="AT264" s="172" t="s">
        <v>183</v>
      </c>
      <c r="AU264" s="172" t="s">
        <v>85</v>
      </c>
      <c r="AV264" s="15" t="s">
        <v>181</v>
      </c>
      <c r="AW264" s="15" t="s">
        <v>32</v>
      </c>
      <c r="AX264" s="15" t="s">
        <v>83</v>
      </c>
      <c r="AY264" s="172" t="s">
        <v>174</v>
      </c>
    </row>
    <row r="265" spans="2:65" s="11" customFormat="1" ht="22.75" customHeight="1">
      <c r="B265" s="125"/>
      <c r="D265" s="126" t="s">
        <v>75</v>
      </c>
      <c r="E265" s="135" t="s">
        <v>188</v>
      </c>
      <c r="F265" s="135" t="s">
        <v>314</v>
      </c>
      <c r="I265" s="128"/>
      <c r="J265" s="136">
        <f>BK265</f>
        <v>0</v>
      </c>
      <c r="L265" s="125"/>
      <c r="M265" s="130"/>
      <c r="P265" s="131">
        <f>SUM(P266:P282)</f>
        <v>0</v>
      </c>
      <c r="R265" s="131">
        <f>SUM(R266:R282)</f>
        <v>1.1383765800000001</v>
      </c>
      <c r="T265" s="132">
        <f>SUM(T266:T282)</f>
        <v>0</v>
      </c>
      <c r="AR265" s="126" t="s">
        <v>83</v>
      </c>
      <c r="AT265" s="133" t="s">
        <v>75</v>
      </c>
      <c r="AU265" s="133" t="s">
        <v>83</v>
      </c>
      <c r="AY265" s="126" t="s">
        <v>174</v>
      </c>
      <c r="BK265" s="134">
        <f>SUM(BK266:BK282)</f>
        <v>0</v>
      </c>
    </row>
    <row r="266" spans="2:65" s="1" customFormat="1" ht="16.5" customHeight="1">
      <c r="B266" s="32"/>
      <c r="C266" s="137" t="s">
        <v>315</v>
      </c>
      <c r="D266" s="137" t="s">
        <v>176</v>
      </c>
      <c r="E266" s="138" t="s">
        <v>316</v>
      </c>
      <c r="F266" s="139" t="s">
        <v>317</v>
      </c>
      <c r="G266" s="140" t="s">
        <v>203</v>
      </c>
      <c r="H266" s="141">
        <v>5.9779999999999998</v>
      </c>
      <c r="I266" s="142"/>
      <c r="J266" s="143">
        <f>ROUND(I266*H266,2)</f>
        <v>0</v>
      </c>
      <c r="K266" s="139" t="s">
        <v>180</v>
      </c>
      <c r="L266" s="32"/>
      <c r="M266" s="144" t="s">
        <v>1</v>
      </c>
      <c r="N266" s="145" t="s">
        <v>41</v>
      </c>
      <c r="P266" s="146">
        <f>O266*H266</f>
        <v>0</v>
      </c>
      <c r="Q266" s="146">
        <v>0</v>
      </c>
      <c r="R266" s="146">
        <f>Q266*H266</f>
        <v>0</v>
      </c>
      <c r="S266" s="146">
        <v>0</v>
      </c>
      <c r="T266" s="147">
        <f>S266*H266</f>
        <v>0</v>
      </c>
      <c r="AR266" s="148" t="s">
        <v>181</v>
      </c>
      <c r="AT266" s="148" t="s">
        <v>176</v>
      </c>
      <c r="AU266" s="148" t="s">
        <v>85</v>
      </c>
      <c r="AY266" s="17" t="s">
        <v>174</v>
      </c>
      <c r="BE266" s="149">
        <f>IF(N266="základní",J266,0)</f>
        <v>0</v>
      </c>
      <c r="BF266" s="149">
        <f>IF(N266="snížená",J266,0)</f>
        <v>0</v>
      </c>
      <c r="BG266" s="149">
        <f>IF(N266="zákl. přenesená",J266,0)</f>
        <v>0</v>
      </c>
      <c r="BH266" s="149">
        <f>IF(N266="sníž. přenesená",J266,0)</f>
        <v>0</v>
      </c>
      <c r="BI266" s="149">
        <f>IF(N266="nulová",J266,0)</f>
        <v>0</v>
      </c>
      <c r="BJ266" s="17" t="s">
        <v>83</v>
      </c>
      <c r="BK266" s="149">
        <f>ROUND(I266*H266,2)</f>
        <v>0</v>
      </c>
      <c r="BL266" s="17" t="s">
        <v>181</v>
      </c>
      <c r="BM266" s="148" t="s">
        <v>318</v>
      </c>
    </row>
    <row r="267" spans="2:65" s="13" customFormat="1" ht="10">
      <c r="B267" s="157"/>
      <c r="D267" s="151" t="s">
        <v>183</v>
      </c>
      <c r="E267" s="158" t="s">
        <v>1</v>
      </c>
      <c r="F267" s="159" t="s">
        <v>319</v>
      </c>
      <c r="H267" s="160">
        <v>3</v>
      </c>
      <c r="I267" s="161"/>
      <c r="L267" s="157"/>
      <c r="M267" s="162"/>
      <c r="T267" s="163"/>
      <c r="AT267" s="158" t="s">
        <v>183</v>
      </c>
      <c r="AU267" s="158" t="s">
        <v>85</v>
      </c>
      <c r="AV267" s="13" t="s">
        <v>85</v>
      </c>
      <c r="AW267" s="13" t="s">
        <v>32</v>
      </c>
      <c r="AX267" s="13" t="s">
        <v>76</v>
      </c>
      <c r="AY267" s="158" t="s">
        <v>174</v>
      </c>
    </row>
    <row r="268" spans="2:65" s="13" customFormat="1" ht="10">
      <c r="B268" s="157"/>
      <c r="D268" s="151" t="s">
        <v>183</v>
      </c>
      <c r="E268" s="158" t="s">
        <v>1</v>
      </c>
      <c r="F268" s="159" t="s">
        <v>320</v>
      </c>
      <c r="H268" s="160">
        <v>1.6819999999999999</v>
      </c>
      <c r="I268" s="161"/>
      <c r="L268" s="157"/>
      <c r="M268" s="162"/>
      <c r="T268" s="163"/>
      <c r="AT268" s="158" t="s">
        <v>183</v>
      </c>
      <c r="AU268" s="158" t="s">
        <v>85</v>
      </c>
      <c r="AV268" s="13" t="s">
        <v>85</v>
      </c>
      <c r="AW268" s="13" t="s">
        <v>32</v>
      </c>
      <c r="AX268" s="13" t="s">
        <v>76</v>
      </c>
      <c r="AY268" s="158" t="s">
        <v>174</v>
      </c>
    </row>
    <row r="269" spans="2:65" s="13" customFormat="1" ht="10">
      <c r="B269" s="157"/>
      <c r="D269" s="151" t="s">
        <v>183</v>
      </c>
      <c r="E269" s="158" t="s">
        <v>1</v>
      </c>
      <c r="F269" s="159" t="s">
        <v>321</v>
      </c>
      <c r="H269" s="160">
        <v>1.296</v>
      </c>
      <c r="I269" s="161"/>
      <c r="L269" s="157"/>
      <c r="M269" s="162"/>
      <c r="T269" s="163"/>
      <c r="AT269" s="158" t="s">
        <v>183</v>
      </c>
      <c r="AU269" s="158" t="s">
        <v>85</v>
      </c>
      <c r="AV269" s="13" t="s">
        <v>85</v>
      </c>
      <c r="AW269" s="13" t="s">
        <v>32</v>
      </c>
      <c r="AX269" s="13" t="s">
        <v>76</v>
      </c>
      <c r="AY269" s="158" t="s">
        <v>174</v>
      </c>
    </row>
    <row r="270" spans="2:65" s="14" customFormat="1" ht="10">
      <c r="B270" s="164"/>
      <c r="D270" s="151" t="s">
        <v>183</v>
      </c>
      <c r="E270" s="165" t="s">
        <v>1</v>
      </c>
      <c r="F270" s="166" t="s">
        <v>187</v>
      </c>
      <c r="H270" s="167">
        <v>5.9779999999999998</v>
      </c>
      <c r="I270" s="168"/>
      <c r="L270" s="164"/>
      <c r="M270" s="169"/>
      <c r="T270" s="170"/>
      <c r="AT270" s="165" t="s">
        <v>183</v>
      </c>
      <c r="AU270" s="165" t="s">
        <v>85</v>
      </c>
      <c r="AV270" s="14" t="s">
        <v>188</v>
      </c>
      <c r="AW270" s="14" t="s">
        <v>32</v>
      </c>
      <c r="AX270" s="14" t="s">
        <v>76</v>
      </c>
      <c r="AY270" s="165" t="s">
        <v>174</v>
      </c>
    </row>
    <row r="271" spans="2:65" s="15" customFormat="1" ht="10">
      <c r="B271" s="171"/>
      <c r="D271" s="151" t="s">
        <v>183</v>
      </c>
      <c r="E271" s="172" t="s">
        <v>1</v>
      </c>
      <c r="F271" s="173" t="s">
        <v>189</v>
      </c>
      <c r="H271" s="174">
        <v>5.9779999999999998</v>
      </c>
      <c r="I271" s="175"/>
      <c r="L271" s="171"/>
      <c r="M271" s="176"/>
      <c r="T271" s="177"/>
      <c r="AT271" s="172" t="s">
        <v>183</v>
      </c>
      <c r="AU271" s="172" t="s">
        <v>85</v>
      </c>
      <c r="AV271" s="15" t="s">
        <v>181</v>
      </c>
      <c r="AW271" s="15" t="s">
        <v>32</v>
      </c>
      <c r="AX271" s="15" t="s">
        <v>83</v>
      </c>
      <c r="AY271" s="172" t="s">
        <v>174</v>
      </c>
    </row>
    <row r="272" spans="2:65" s="1" customFormat="1" ht="24.15" customHeight="1">
      <c r="B272" s="32"/>
      <c r="C272" s="137" t="s">
        <v>322</v>
      </c>
      <c r="D272" s="137" t="s">
        <v>176</v>
      </c>
      <c r="E272" s="138" t="s">
        <v>323</v>
      </c>
      <c r="F272" s="139" t="s">
        <v>324</v>
      </c>
      <c r="G272" s="140" t="s">
        <v>179</v>
      </c>
      <c r="H272" s="141">
        <v>60.381</v>
      </c>
      <c r="I272" s="142"/>
      <c r="J272" s="143">
        <f>ROUND(I272*H272,2)</f>
        <v>0</v>
      </c>
      <c r="K272" s="139" t="s">
        <v>180</v>
      </c>
      <c r="L272" s="32"/>
      <c r="M272" s="144" t="s">
        <v>1</v>
      </c>
      <c r="N272" s="145" t="s">
        <v>41</v>
      </c>
      <c r="P272" s="146">
        <f>O272*H272</f>
        <v>0</v>
      </c>
      <c r="Q272" s="146">
        <v>3.3500000000000001E-3</v>
      </c>
      <c r="R272" s="146">
        <f>Q272*H272</f>
        <v>0.20227635000000002</v>
      </c>
      <c r="S272" s="146">
        <v>0</v>
      </c>
      <c r="T272" s="147">
        <f>S272*H272</f>
        <v>0</v>
      </c>
      <c r="AR272" s="148" t="s">
        <v>181</v>
      </c>
      <c r="AT272" s="148" t="s">
        <v>176</v>
      </c>
      <c r="AU272" s="148" t="s">
        <v>85</v>
      </c>
      <c r="AY272" s="17" t="s">
        <v>174</v>
      </c>
      <c r="BE272" s="149">
        <f>IF(N272="základní",J272,0)</f>
        <v>0</v>
      </c>
      <c r="BF272" s="149">
        <f>IF(N272="snížená",J272,0)</f>
        <v>0</v>
      </c>
      <c r="BG272" s="149">
        <f>IF(N272="zákl. přenesená",J272,0)</f>
        <v>0</v>
      </c>
      <c r="BH272" s="149">
        <f>IF(N272="sníž. přenesená",J272,0)</f>
        <v>0</v>
      </c>
      <c r="BI272" s="149">
        <f>IF(N272="nulová",J272,0)</f>
        <v>0</v>
      </c>
      <c r="BJ272" s="17" t="s">
        <v>83</v>
      </c>
      <c r="BK272" s="149">
        <f>ROUND(I272*H272,2)</f>
        <v>0</v>
      </c>
      <c r="BL272" s="17" t="s">
        <v>181</v>
      </c>
      <c r="BM272" s="148" t="s">
        <v>325</v>
      </c>
    </row>
    <row r="273" spans="2:65" s="13" customFormat="1" ht="10">
      <c r="B273" s="157"/>
      <c r="D273" s="151" t="s">
        <v>183</v>
      </c>
      <c r="E273" s="158" t="s">
        <v>1</v>
      </c>
      <c r="F273" s="159" t="s">
        <v>326</v>
      </c>
      <c r="H273" s="160">
        <v>30.12</v>
      </c>
      <c r="I273" s="161"/>
      <c r="L273" s="157"/>
      <c r="M273" s="162"/>
      <c r="T273" s="163"/>
      <c r="AT273" s="158" t="s">
        <v>183</v>
      </c>
      <c r="AU273" s="158" t="s">
        <v>85</v>
      </c>
      <c r="AV273" s="13" t="s">
        <v>85</v>
      </c>
      <c r="AW273" s="13" t="s">
        <v>32</v>
      </c>
      <c r="AX273" s="13" t="s">
        <v>76</v>
      </c>
      <c r="AY273" s="158" t="s">
        <v>174</v>
      </c>
    </row>
    <row r="274" spans="2:65" s="13" customFormat="1" ht="10">
      <c r="B274" s="157"/>
      <c r="D274" s="151" t="s">
        <v>183</v>
      </c>
      <c r="E274" s="158" t="s">
        <v>1</v>
      </c>
      <c r="F274" s="159" t="s">
        <v>327</v>
      </c>
      <c r="H274" s="160">
        <v>16.821000000000002</v>
      </c>
      <c r="I274" s="161"/>
      <c r="L274" s="157"/>
      <c r="M274" s="162"/>
      <c r="T274" s="163"/>
      <c r="AT274" s="158" t="s">
        <v>183</v>
      </c>
      <c r="AU274" s="158" t="s">
        <v>85</v>
      </c>
      <c r="AV274" s="13" t="s">
        <v>85</v>
      </c>
      <c r="AW274" s="13" t="s">
        <v>32</v>
      </c>
      <c r="AX274" s="13" t="s">
        <v>76</v>
      </c>
      <c r="AY274" s="158" t="s">
        <v>174</v>
      </c>
    </row>
    <row r="275" spans="2:65" s="13" customFormat="1" ht="10">
      <c r="B275" s="157"/>
      <c r="D275" s="151" t="s">
        <v>183</v>
      </c>
      <c r="E275" s="158" t="s">
        <v>1</v>
      </c>
      <c r="F275" s="159" t="s">
        <v>328</v>
      </c>
      <c r="H275" s="160">
        <v>13.44</v>
      </c>
      <c r="I275" s="161"/>
      <c r="L275" s="157"/>
      <c r="M275" s="162"/>
      <c r="T275" s="163"/>
      <c r="AT275" s="158" t="s">
        <v>183</v>
      </c>
      <c r="AU275" s="158" t="s">
        <v>85</v>
      </c>
      <c r="AV275" s="13" t="s">
        <v>85</v>
      </c>
      <c r="AW275" s="13" t="s">
        <v>32</v>
      </c>
      <c r="AX275" s="13" t="s">
        <v>76</v>
      </c>
      <c r="AY275" s="158" t="s">
        <v>174</v>
      </c>
    </row>
    <row r="276" spans="2:65" s="14" customFormat="1" ht="10">
      <c r="B276" s="164"/>
      <c r="D276" s="151" t="s">
        <v>183</v>
      </c>
      <c r="E276" s="165" t="s">
        <v>1</v>
      </c>
      <c r="F276" s="166" t="s">
        <v>187</v>
      </c>
      <c r="H276" s="167">
        <v>60.381</v>
      </c>
      <c r="I276" s="168"/>
      <c r="L276" s="164"/>
      <c r="M276" s="169"/>
      <c r="T276" s="170"/>
      <c r="AT276" s="165" t="s">
        <v>183</v>
      </c>
      <c r="AU276" s="165" t="s">
        <v>85</v>
      </c>
      <c r="AV276" s="14" t="s">
        <v>188</v>
      </c>
      <c r="AW276" s="14" t="s">
        <v>32</v>
      </c>
      <c r="AX276" s="14" t="s">
        <v>76</v>
      </c>
      <c r="AY276" s="165" t="s">
        <v>174</v>
      </c>
    </row>
    <row r="277" spans="2:65" s="15" customFormat="1" ht="10">
      <c r="B277" s="171"/>
      <c r="D277" s="151" t="s">
        <v>183</v>
      </c>
      <c r="E277" s="172" t="s">
        <v>1</v>
      </c>
      <c r="F277" s="173" t="s">
        <v>189</v>
      </c>
      <c r="H277" s="174">
        <v>60.381</v>
      </c>
      <c r="I277" s="175"/>
      <c r="L277" s="171"/>
      <c r="M277" s="176"/>
      <c r="T277" s="177"/>
      <c r="AT277" s="172" t="s">
        <v>183</v>
      </c>
      <c r="AU277" s="172" t="s">
        <v>85</v>
      </c>
      <c r="AV277" s="15" t="s">
        <v>181</v>
      </c>
      <c r="AW277" s="15" t="s">
        <v>32</v>
      </c>
      <c r="AX277" s="15" t="s">
        <v>83</v>
      </c>
      <c r="AY277" s="172" t="s">
        <v>174</v>
      </c>
    </row>
    <row r="278" spans="2:65" s="1" customFormat="1" ht="24.15" customHeight="1">
      <c r="B278" s="32"/>
      <c r="C278" s="137" t="s">
        <v>329</v>
      </c>
      <c r="D278" s="137" t="s">
        <v>176</v>
      </c>
      <c r="E278" s="138" t="s">
        <v>330</v>
      </c>
      <c r="F278" s="139" t="s">
        <v>331</v>
      </c>
      <c r="G278" s="140" t="s">
        <v>179</v>
      </c>
      <c r="H278" s="141">
        <v>60.381</v>
      </c>
      <c r="I278" s="142"/>
      <c r="J278" s="143">
        <f>ROUND(I278*H278,2)</f>
        <v>0</v>
      </c>
      <c r="K278" s="139" t="s">
        <v>180</v>
      </c>
      <c r="L278" s="32"/>
      <c r="M278" s="144" t="s">
        <v>1</v>
      </c>
      <c r="N278" s="145" t="s">
        <v>41</v>
      </c>
      <c r="P278" s="146">
        <f>O278*H278</f>
        <v>0</v>
      </c>
      <c r="Q278" s="146">
        <v>0</v>
      </c>
      <c r="R278" s="146">
        <f>Q278*H278</f>
        <v>0</v>
      </c>
      <c r="S278" s="146">
        <v>0</v>
      </c>
      <c r="T278" s="147">
        <f>S278*H278</f>
        <v>0</v>
      </c>
      <c r="AR278" s="148" t="s">
        <v>181</v>
      </c>
      <c r="AT278" s="148" t="s">
        <v>176</v>
      </c>
      <c r="AU278" s="148" t="s">
        <v>85</v>
      </c>
      <c r="AY278" s="17" t="s">
        <v>174</v>
      </c>
      <c r="BE278" s="149">
        <f>IF(N278="základní",J278,0)</f>
        <v>0</v>
      </c>
      <c r="BF278" s="149">
        <f>IF(N278="snížená",J278,0)</f>
        <v>0</v>
      </c>
      <c r="BG278" s="149">
        <f>IF(N278="zákl. přenesená",J278,0)</f>
        <v>0</v>
      </c>
      <c r="BH278" s="149">
        <f>IF(N278="sníž. přenesená",J278,0)</f>
        <v>0</v>
      </c>
      <c r="BI278" s="149">
        <f>IF(N278="nulová",J278,0)</f>
        <v>0</v>
      </c>
      <c r="BJ278" s="17" t="s">
        <v>83</v>
      </c>
      <c r="BK278" s="149">
        <f>ROUND(I278*H278,2)</f>
        <v>0</v>
      </c>
      <c r="BL278" s="17" t="s">
        <v>181</v>
      </c>
      <c r="BM278" s="148" t="s">
        <v>332</v>
      </c>
    </row>
    <row r="279" spans="2:65" s="1" customFormat="1" ht="24.15" customHeight="1">
      <c r="B279" s="32"/>
      <c r="C279" s="137" t="s">
        <v>333</v>
      </c>
      <c r="D279" s="137" t="s">
        <v>176</v>
      </c>
      <c r="E279" s="138" t="s">
        <v>334</v>
      </c>
      <c r="F279" s="139" t="s">
        <v>335</v>
      </c>
      <c r="G279" s="140" t="s">
        <v>231</v>
      </c>
      <c r="H279" s="141">
        <v>0.89700000000000002</v>
      </c>
      <c r="I279" s="142"/>
      <c r="J279" s="143">
        <f>ROUND(I279*H279,2)</f>
        <v>0</v>
      </c>
      <c r="K279" s="139" t="s">
        <v>180</v>
      </c>
      <c r="L279" s="32"/>
      <c r="M279" s="144" t="s">
        <v>1</v>
      </c>
      <c r="N279" s="145" t="s">
        <v>41</v>
      </c>
      <c r="P279" s="146">
        <f>O279*H279</f>
        <v>0</v>
      </c>
      <c r="Q279" s="146">
        <v>1.04359</v>
      </c>
      <c r="R279" s="146">
        <f>Q279*H279</f>
        <v>0.93610023000000009</v>
      </c>
      <c r="S279" s="146">
        <v>0</v>
      </c>
      <c r="T279" s="147">
        <f>S279*H279</f>
        <v>0</v>
      </c>
      <c r="AR279" s="148" t="s">
        <v>181</v>
      </c>
      <c r="AT279" s="148" t="s">
        <v>176</v>
      </c>
      <c r="AU279" s="148" t="s">
        <v>85</v>
      </c>
      <c r="AY279" s="17" t="s">
        <v>174</v>
      </c>
      <c r="BE279" s="149">
        <f>IF(N279="základní",J279,0)</f>
        <v>0</v>
      </c>
      <c r="BF279" s="149">
        <f>IF(N279="snížená",J279,0)</f>
        <v>0</v>
      </c>
      <c r="BG279" s="149">
        <f>IF(N279="zákl. přenesená",J279,0)</f>
        <v>0</v>
      </c>
      <c r="BH279" s="149">
        <f>IF(N279="sníž. přenesená",J279,0)</f>
        <v>0</v>
      </c>
      <c r="BI279" s="149">
        <f>IF(N279="nulová",J279,0)</f>
        <v>0</v>
      </c>
      <c r="BJ279" s="17" t="s">
        <v>83</v>
      </c>
      <c r="BK279" s="149">
        <f>ROUND(I279*H279,2)</f>
        <v>0</v>
      </c>
      <c r="BL279" s="17" t="s">
        <v>181</v>
      </c>
      <c r="BM279" s="148" t="s">
        <v>336</v>
      </c>
    </row>
    <row r="280" spans="2:65" s="13" customFormat="1" ht="10">
      <c r="B280" s="157"/>
      <c r="D280" s="151" t="s">
        <v>183</v>
      </c>
      <c r="E280" s="158" t="s">
        <v>1</v>
      </c>
      <c r="F280" s="159" t="s">
        <v>337</v>
      </c>
      <c r="H280" s="160">
        <v>0.89700000000000002</v>
      </c>
      <c r="I280" s="161"/>
      <c r="L280" s="157"/>
      <c r="M280" s="162"/>
      <c r="T280" s="163"/>
      <c r="AT280" s="158" t="s">
        <v>183</v>
      </c>
      <c r="AU280" s="158" t="s">
        <v>85</v>
      </c>
      <c r="AV280" s="13" t="s">
        <v>85</v>
      </c>
      <c r="AW280" s="13" t="s">
        <v>32</v>
      </c>
      <c r="AX280" s="13" t="s">
        <v>76</v>
      </c>
      <c r="AY280" s="158" t="s">
        <v>174</v>
      </c>
    </row>
    <row r="281" spans="2:65" s="14" customFormat="1" ht="10">
      <c r="B281" s="164"/>
      <c r="D281" s="151" t="s">
        <v>183</v>
      </c>
      <c r="E281" s="165" t="s">
        <v>1</v>
      </c>
      <c r="F281" s="166" t="s">
        <v>187</v>
      </c>
      <c r="H281" s="167">
        <v>0.89700000000000002</v>
      </c>
      <c r="I281" s="168"/>
      <c r="L281" s="164"/>
      <c r="M281" s="169"/>
      <c r="T281" s="170"/>
      <c r="AT281" s="165" t="s">
        <v>183</v>
      </c>
      <c r="AU281" s="165" t="s">
        <v>85</v>
      </c>
      <c r="AV281" s="14" t="s">
        <v>188</v>
      </c>
      <c r="AW281" s="14" t="s">
        <v>32</v>
      </c>
      <c r="AX281" s="14" t="s">
        <v>76</v>
      </c>
      <c r="AY281" s="165" t="s">
        <v>174</v>
      </c>
    </row>
    <row r="282" spans="2:65" s="15" customFormat="1" ht="10">
      <c r="B282" s="171"/>
      <c r="D282" s="151" t="s">
        <v>183</v>
      </c>
      <c r="E282" s="172" t="s">
        <v>1</v>
      </c>
      <c r="F282" s="173" t="s">
        <v>189</v>
      </c>
      <c r="H282" s="174">
        <v>0.89700000000000002</v>
      </c>
      <c r="I282" s="175"/>
      <c r="L282" s="171"/>
      <c r="M282" s="176"/>
      <c r="T282" s="177"/>
      <c r="AT282" s="172" t="s">
        <v>183</v>
      </c>
      <c r="AU282" s="172" t="s">
        <v>85</v>
      </c>
      <c r="AV282" s="15" t="s">
        <v>181</v>
      </c>
      <c r="AW282" s="15" t="s">
        <v>32</v>
      </c>
      <c r="AX282" s="15" t="s">
        <v>83</v>
      </c>
      <c r="AY282" s="172" t="s">
        <v>174</v>
      </c>
    </row>
    <row r="283" spans="2:65" s="11" customFormat="1" ht="22.75" customHeight="1">
      <c r="B283" s="125"/>
      <c r="D283" s="126" t="s">
        <v>75</v>
      </c>
      <c r="E283" s="135" t="s">
        <v>181</v>
      </c>
      <c r="F283" s="135" t="s">
        <v>338</v>
      </c>
      <c r="I283" s="128"/>
      <c r="J283" s="136">
        <f>BK283</f>
        <v>0</v>
      </c>
      <c r="L283" s="125"/>
      <c r="M283" s="130"/>
      <c r="P283" s="131">
        <f>SUM(P284:P296)</f>
        <v>0</v>
      </c>
      <c r="R283" s="131">
        <f>SUM(R284:R296)</f>
        <v>7.6695641800000001</v>
      </c>
      <c r="T283" s="132">
        <f>SUM(T284:T296)</f>
        <v>0</v>
      </c>
      <c r="AR283" s="126" t="s">
        <v>83</v>
      </c>
      <c r="AT283" s="133" t="s">
        <v>75</v>
      </c>
      <c r="AU283" s="133" t="s">
        <v>83</v>
      </c>
      <c r="AY283" s="126" t="s">
        <v>174</v>
      </c>
      <c r="BK283" s="134">
        <f>SUM(BK284:BK296)</f>
        <v>0</v>
      </c>
    </row>
    <row r="284" spans="2:65" s="1" customFormat="1" ht="21.75" customHeight="1">
      <c r="B284" s="32"/>
      <c r="C284" s="137" t="s">
        <v>339</v>
      </c>
      <c r="D284" s="137" t="s">
        <v>176</v>
      </c>
      <c r="E284" s="138" t="s">
        <v>340</v>
      </c>
      <c r="F284" s="139" t="s">
        <v>341</v>
      </c>
      <c r="G284" s="140" t="s">
        <v>203</v>
      </c>
      <c r="H284" s="141">
        <v>2.9249999999999998</v>
      </c>
      <c r="I284" s="142"/>
      <c r="J284" s="143">
        <f>ROUND(I284*H284,2)</f>
        <v>0</v>
      </c>
      <c r="K284" s="139" t="s">
        <v>180</v>
      </c>
      <c r="L284" s="32"/>
      <c r="M284" s="144" t="s">
        <v>1</v>
      </c>
      <c r="N284" s="145" t="s">
        <v>41</v>
      </c>
      <c r="P284" s="146">
        <f>O284*H284</f>
        <v>0</v>
      </c>
      <c r="Q284" s="146">
        <v>2.5019499999999999</v>
      </c>
      <c r="R284" s="146">
        <f>Q284*H284</f>
        <v>7.3182037499999995</v>
      </c>
      <c r="S284" s="146">
        <v>0</v>
      </c>
      <c r="T284" s="147">
        <f>S284*H284</f>
        <v>0</v>
      </c>
      <c r="AR284" s="148" t="s">
        <v>181</v>
      </c>
      <c r="AT284" s="148" t="s">
        <v>176</v>
      </c>
      <c r="AU284" s="148" t="s">
        <v>85</v>
      </c>
      <c r="AY284" s="17" t="s">
        <v>174</v>
      </c>
      <c r="BE284" s="149">
        <f>IF(N284="základní",J284,0)</f>
        <v>0</v>
      </c>
      <c r="BF284" s="149">
        <f>IF(N284="snížená",J284,0)</f>
        <v>0</v>
      </c>
      <c r="BG284" s="149">
        <f>IF(N284="zákl. přenesená",J284,0)</f>
        <v>0</v>
      </c>
      <c r="BH284" s="149">
        <f>IF(N284="sníž. přenesená",J284,0)</f>
        <v>0</v>
      </c>
      <c r="BI284" s="149">
        <f>IF(N284="nulová",J284,0)</f>
        <v>0</v>
      </c>
      <c r="BJ284" s="17" t="s">
        <v>83</v>
      </c>
      <c r="BK284" s="149">
        <f>ROUND(I284*H284,2)</f>
        <v>0</v>
      </c>
      <c r="BL284" s="17" t="s">
        <v>181</v>
      </c>
      <c r="BM284" s="148" t="s">
        <v>342</v>
      </c>
    </row>
    <row r="285" spans="2:65" s="13" customFormat="1" ht="10">
      <c r="B285" s="157"/>
      <c r="D285" s="151" t="s">
        <v>183</v>
      </c>
      <c r="E285" s="158" t="s">
        <v>1</v>
      </c>
      <c r="F285" s="159" t="s">
        <v>343</v>
      </c>
      <c r="H285" s="160">
        <v>2.9249999999999998</v>
      </c>
      <c r="I285" s="161"/>
      <c r="L285" s="157"/>
      <c r="M285" s="162"/>
      <c r="T285" s="163"/>
      <c r="AT285" s="158" t="s">
        <v>183</v>
      </c>
      <c r="AU285" s="158" t="s">
        <v>85</v>
      </c>
      <c r="AV285" s="13" t="s">
        <v>85</v>
      </c>
      <c r="AW285" s="13" t="s">
        <v>32</v>
      </c>
      <c r="AX285" s="13" t="s">
        <v>76</v>
      </c>
      <c r="AY285" s="158" t="s">
        <v>174</v>
      </c>
    </row>
    <row r="286" spans="2:65" s="14" customFormat="1" ht="10">
      <c r="B286" s="164"/>
      <c r="D286" s="151" t="s">
        <v>183</v>
      </c>
      <c r="E286" s="165" t="s">
        <v>1</v>
      </c>
      <c r="F286" s="166" t="s">
        <v>187</v>
      </c>
      <c r="H286" s="167">
        <v>2.9249999999999998</v>
      </c>
      <c r="I286" s="168"/>
      <c r="L286" s="164"/>
      <c r="M286" s="169"/>
      <c r="T286" s="170"/>
      <c r="AT286" s="165" t="s">
        <v>183</v>
      </c>
      <c r="AU286" s="165" t="s">
        <v>85</v>
      </c>
      <c r="AV286" s="14" t="s">
        <v>188</v>
      </c>
      <c r="AW286" s="14" t="s">
        <v>32</v>
      </c>
      <c r="AX286" s="14" t="s">
        <v>76</v>
      </c>
      <c r="AY286" s="165" t="s">
        <v>174</v>
      </c>
    </row>
    <row r="287" spans="2:65" s="15" customFormat="1" ht="10">
      <c r="B287" s="171"/>
      <c r="D287" s="151" t="s">
        <v>183</v>
      </c>
      <c r="E287" s="172" t="s">
        <v>1</v>
      </c>
      <c r="F287" s="173" t="s">
        <v>189</v>
      </c>
      <c r="H287" s="174">
        <v>2.9249999999999998</v>
      </c>
      <c r="I287" s="175"/>
      <c r="L287" s="171"/>
      <c r="M287" s="176"/>
      <c r="T287" s="177"/>
      <c r="AT287" s="172" t="s">
        <v>183</v>
      </c>
      <c r="AU287" s="172" t="s">
        <v>85</v>
      </c>
      <c r="AV287" s="15" t="s">
        <v>181</v>
      </c>
      <c r="AW287" s="15" t="s">
        <v>32</v>
      </c>
      <c r="AX287" s="15" t="s">
        <v>83</v>
      </c>
      <c r="AY287" s="172" t="s">
        <v>174</v>
      </c>
    </row>
    <row r="288" spans="2:65" s="1" customFormat="1" ht="24.15" customHeight="1">
      <c r="B288" s="32"/>
      <c r="C288" s="137" t="s">
        <v>344</v>
      </c>
      <c r="D288" s="137" t="s">
        <v>176</v>
      </c>
      <c r="E288" s="138" t="s">
        <v>345</v>
      </c>
      <c r="F288" s="139" t="s">
        <v>346</v>
      </c>
      <c r="G288" s="140" t="s">
        <v>231</v>
      </c>
      <c r="H288" s="141">
        <v>0.29299999999999998</v>
      </c>
      <c r="I288" s="142"/>
      <c r="J288" s="143">
        <f>ROUND(I288*H288,2)</f>
        <v>0</v>
      </c>
      <c r="K288" s="139" t="s">
        <v>180</v>
      </c>
      <c r="L288" s="32"/>
      <c r="M288" s="144" t="s">
        <v>1</v>
      </c>
      <c r="N288" s="145" t="s">
        <v>41</v>
      </c>
      <c r="P288" s="146">
        <f>O288*H288</f>
        <v>0</v>
      </c>
      <c r="Q288" s="146">
        <v>1.0492699999999999</v>
      </c>
      <c r="R288" s="146">
        <f>Q288*H288</f>
        <v>0.30743610999999998</v>
      </c>
      <c r="S288" s="146">
        <v>0</v>
      </c>
      <c r="T288" s="147">
        <f>S288*H288</f>
        <v>0</v>
      </c>
      <c r="AR288" s="148" t="s">
        <v>181</v>
      </c>
      <c r="AT288" s="148" t="s">
        <v>176</v>
      </c>
      <c r="AU288" s="148" t="s">
        <v>85</v>
      </c>
      <c r="AY288" s="17" t="s">
        <v>174</v>
      </c>
      <c r="BE288" s="149">
        <f>IF(N288="základní",J288,0)</f>
        <v>0</v>
      </c>
      <c r="BF288" s="149">
        <f>IF(N288="snížená",J288,0)</f>
        <v>0</v>
      </c>
      <c r="BG288" s="149">
        <f>IF(N288="zákl. přenesená",J288,0)</f>
        <v>0</v>
      </c>
      <c r="BH288" s="149">
        <f>IF(N288="sníž. přenesená",J288,0)</f>
        <v>0</v>
      </c>
      <c r="BI288" s="149">
        <f>IF(N288="nulová",J288,0)</f>
        <v>0</v>
      </c>
      <c r="BJ288" s="17" t="s">
        <v>83</v>
      </c>
      <c r="BK288" s="149">
        <f>ROUND(I288*H288,2)</f>
        <v>0</v>
      </c>
      <c r="BL288" s="17" t="s">
        <v>181</v>
      </c>
      <c r="BM288" s="148" t="s">
        <v>347</v>
      </c>
    </row>
    <row r="289" spans="2:65" s="13" customFormat="1" ht="10">
      <c r="B289" s="157"/>
      <c r="D289" s="151" t="s">
        <v>183</v>
      </c>
      <c r="E289" s="158" t="s">
        <v>1</v>
      </c>
      <c r="F289" s="159" t="s">
        <v>348</v>
      </c>
      <c r="H289" s="160">
        <v>0.29299999999999998</v>
      </c>
      <c r="I289" s="161"/>
      <c r="L289" s="157"/>
      <c r="M289" s="162"/>
      <c r="T289" s="163"/>
      <c r="AT289" s="158" t="s">
        <v>183</v>
      </c>
      <c r="AU289" s="158" t="s">
        <v>85</v>
      </c>
      <c r="AV289" s="13" t="s">
        <v>85</v>
      </c>
      <c r="AW289" s="13" t="s">
        <v>32</v>
      </c>
      <c r="AX289" s="13" t="s">
        <v>76</v>
      </c>
      <c r="AY289" s="158" t="s">
        <v>174</v>
      </c>
    </row>
    <row r="290" spans="2:65" s="14" customFormat="1" ht="10">
      <c r="B290" s="164"/>
      <c r="D290" s="151" t="s">
        <v>183</v>
      </c>
      <c r="E290" s="165" t="s">
        <v>1</v>
      </c>
      <c r="F290" s="166" t="s">
        <v>187</v>
      </c>
      <c r="H290" s="167">
        <v>0.29299999999999998</v>
      </c>
      <c r="I290" s="168"/>
      <c r="L290" s="164"/>
      <c r="M290" s="169"/>
      <c r="T290" s="170"/>
      <c r="AT290" s="165" t="s">
        <v>183</v>
      </c>
      <c r="AU290" s="165" t="s">
        <v>85</v>
      </c>
      <c r="AV290" s="14" t="s">
        <v>188</v>
      </c>
      <c r="AW290" s="14" t="s">
        <v>32</v>
      </c>
      <c r="AX290" s="14" t="s">
        <v>76</v>
      </c>
      <c r="AY290" s="165" t="s">
        <v>174</v>
      </c>
    </row>
    <row r="291" spans="2:65" s="15" customFormat="1" ht="10">
      <c r="B291" s="171"/>
      <c r="D291" s="151" t="s">
        <v>183</v>
      </c>
      <c r="E291" s="172" t="s">
        <v>1</v>
      </c>
      <c r="F291" s="173" t="s">
        <v>189</v>
      </c>
      <c r="H291" s="174">
        <v>0.29299999999999998</v>
      </c>
      <c r="I291" s="175"/>
      <c r="L291" s="171"/>
      <c r="M291" s="176"/>
      <c r="T291" s="177"/>
      <c r="AT291" s="172" t="s">
        <v>183</v>
      </c>
      <c r="AU291" s="172" t="s">
        <v>85</v>
      </c>
      <c r="AV291" s="15" t="s">
        <v>181</v>
      </c>
      <c r="AW291" s="15" t="s">
        <v>32</v>
      </c>
      <c r="AX291" s="15" t="s">
        <v>83</v>
      </c>
      <c r="AY291" s="172" t="s">
        <v>174</v>
      </c>
    </row>
    <row r="292" spans="2:65" s="1" customFormat="1" ht="16.5" customHeight="1">
      <c r="B292" s="32"/>
      <c r="C292" s="137" t="s">
        <v>349</v>
      </c>
      <c r="D292" s="137" t="s">
        <v>176</v>
      </c>
      <c r="E292" s="138" t="s">
        <v>350</v>
      </c>
      <c r="F292" s="139" t="s">
        <v>351</v>
      </c>
      <c r="G292" s="140" t="s">
        <v>179</v>
      </c>
      <c r="H292" s="141">
        <v>5.5460000000000003</v>
      </c>
      <c r="I292" s="142"/>
      <c r="J292" s="143">
        <f>ROUND(I292*H292,2)</f>
        <v>0</v>
      </c>
      <c r="K292" s="139" t="s">
        <v>180</v>
      </c>
      <c r="L292" s="32"/>
      <c r="M292" s="144" t="s">
        <v>1</v>
      </c>
      <c r="N292" s="145" t="s">
        <v>41</v>
      </c>
      <c r="P292" s="146">
        <f>O292*H292</f>
        <v>0</v>
      </c>
      <c r="Q292" s="146">
        <v>7.92E-3</v>
      </c>
      <c r="R292" s="146">
        <f>Q292*H292</f>
        <v>4.3924320000000003E-2</v>
      </c>
      <c r="S292" s="146">
        <v>0</v>
      </c>
      <c r="T292" s="147">
        <f>S292*H292</f>
        <v>0</v>
      </c>
      <c r="AR292" s="148" t="s">
        <v>181</v>
      </c>
      <c r="AT292" s="148" t="s">
        <v>176</v>
      </c>
      <c r="AU292" s="148" t="s">
        <v>85</v>
      </c>
      <c r="AY292" s="17" t="s">
        <v>174</v>
      </c>
      <c r="BE292" s="149">
        <f>IF(N292="základní",J292,0)</f>
        <v>0</v>
      </c>
      <c r="BF292" s="149">
        <f>IF(N292="snížená",J292,0)</f>
        <v>0</v>
      </c>
      <c r="BG292" s="149">
        <f>IF(N292="zákl. přenesená",J292,0)</f>
        <v>0</v>
      </c>
      <c r="BH292" s="149">
        <f>IF(N292="sníž. přenesená",J292,0)</f>
        <v>0</v>
      </c>
      <c r="BI292" s="149">
        <f>IF(N292="nulová",J292,0)</f>
        <v>0</v>
      </c>
      <c r="BJ292" s="17" t="s">
        <v>83</v>
      </c>
      <c r="BK292" s="149">
        <f>ROUND(I292*H292,2)</f>
        <v>0</v>
      </c>
      <c r="BL292" s="17" t="s">
        <v>181</v>
      </c>
      <c r="BM292" s="148" t="s">
        <v>352</v>
      </c>
    </row>
    <row r="293" spans="2:65" s="13" customFormat="1" ht="10">
      <c r="B293" s="157"/>
      <c r="D293" s="151" t="s">
        <v>183</v>
      </c>
      <c r="E293" s="158" t="s">
        <v>1</v>
      </c>
      <c r="F293" s="159" t="s">
        <v>353</v>
      </c>
      <c r="H293" s="160">
        <v>5.5460000000000003</v>
      </c>
      <c r="I293" s="161"/>
      <c r="L293" s="157"/>
      <c r="M293" s="162"/>
      <c r="T293" s="163"/>
      <c r="AT293" s="158" t="s">
        <v>183</v>
      </c>
      <c r="AU293" s="158" t="s">
        <v>85</v>
      </c>
      <c r="AV293" s="13" t="s">
        <v>85</v>
      </c>
      <c r="AW293" s="13" t="s">
        <v>32</v>
      </c>
      <c r="AX293" s="13" t="s">
        <v>76</v>
      </c>
      <c r="AY293" s="158" t="s">
        <v>174</v>
      </c>
    </row>
    <row r="294" spans="2:65" s="14" customFormat="1" ht="10">
      <c r="B294" s="164"/>
      <c r="D294" s="151" t="s">
        <v>183</v>
      </c>
      <c r="E294" s="165" t="s">
        <v>1</v>
      </c>
      <c r="F294" s="166" t="s">
        <v>187</v>
      </c>
      <c r="H294" s="167">
        <v>5.5460000000000003</v>
      </c>
      <c r="I294" s="168"/>
      <c r="L294" s="164"/>
      <c r="M294" s="169"/>
      <c r="T294" s="170"/>
      <c r="AT294" s="165" t="s">
        <v>183</v>
      </c>
      <c r="AU294" s="165" t="s">
        <v>85</v>
      </c>
      <c r="AV294" s="14" t="s">
        <v>188</v>
      </c>
      <c r="AW294" s="14" t="s">
        <v>32</v>
      </c>
      <c r="AX294" s="14" t="s">
        <v>76</v>
      </c>
      <c r="AY294" s="165" t="s">
        <v>174</v>
      </c>
    </row>
    <row r="295" spans="2:65" s="15" customFormat="1" ht="10">
      <c r="B295" s="171"/>
      <c r="D295" s="151" t="s">
        <v>183</v>
      </c>
      <c r="E295" s="172" t="s">
        <v>1</v>
      </c>
      <c r="F295" s="173" t="s">
        <v>189</v>
      </c>
      <c r="H295" s="174">
        <v>5.5460000000000003</v>
      </c>
      <c r="I295" s="175"/>
      <c r="L295" s="171"/>
      <c r="M295" s="176"/>
      <c r="T295" s="177"/>
      <c r="AT295" s="172" t="s">
        <v>183</v>
      </c>
      <c r="AU295" s="172" t="s">
        <v>85</v>
      </c>
      <c r="AV295" s="15" t="s">
        <v>181</v>
      </c>
      <c r="AW295" s="15" t="s">
        <v>32</v>
      </c>
      <c r="AX295" s="15" t="s">
        <v>83</v>
      </c>
      <c r="AY295" s="172" t="s">
        <v>174</v>
      </c>
    </row>
    <row r="296" spans="2:65" s="1" customFormat="1" ht="16.5" customHeight="1">
      <c r="B296" s="32"/>
      <c r="C296" s="137" t="s">
        <v>354</v>
      </c>
      <c r="D296" s="137" t="s">
        <v>176</v>
      </c>
      <c r="E296" s="138" t="s">
        <v>355</v>
      </c>
      <c r="F296" s="139" t="s">
        <v>356</v>
      </c>
      <c r="G296" s="140" t="s">
        <v>179</v>
      </c>
      <c r="H296" s="141">
        <v>5.5460000000000003</v>
      </c>
      <c r="I296" s="142"/>
      <c r="J296" s="143">
        <f>ROUND(I296*H296,2)</f>
        <v>0</v>
      </c>
      <c r="K296" s="139" t="s">
        <v>180</v>
      </c>
      <c r="L296" s="32"/>
      <c r="M296" s="144" t="s">
        <v>1</v>
      </c>
      <c r="N296" s="145" t="s">
        <v>41</v>
      </c>
      <c r="P296" s="146">
        <f>O296*H296</f>
        <v>0</v>
      </c>
      <c r="Q296" s="146">
        <v>0</v>
      </c>
      <c r="R296" s="146">
        <f>Q296*H296</f>
        <v>0</v>
      </c>
      <c r="S296" s="146">
        <v>0</v>
      </c>
      <c r="T296" s="147">
        <f>S296*H296</f>
        <v>0</v>
      </c>
      <c r="AR296" s="148" t="s">
        <v>181</v>
      </c>
      <c r="AT296" s="148" t="s">
        <v>176</v>
      </c>
      <c r="AU296" s="148" t="s">
        <v>85</v>
      </c>
      <c r="AY296" s="17" t="s">
        <v>174</v>
      </c>
      <c r="BE296" s="149">
        <f>IF(N296="základní",J296,0)</f>
        <v>0</v>
      </c>
      <c r="BF296" s="149">
        <f>IF(N296="snížená",J296,0)</f>
        <v>0</v>
      </c>
      <c r="BG296" s="149">
        <f>IF(N296="zákl. přenesená",J296,0)</f>
        <v>0</v>
      </c>
      <c r="BH296" s="149">
        <f>IF(N296="sníž. přenesená",J296,0)</f>
        <v>0</v>
      </c>
      <c r="BI296" s="149">
        <f>IF(N296="nulová",J296,0)</f>
        <v>0</v>
      </c>
      <c r="BJ296" s="17" t="s">
        <v>83</v>
      </c>
      <c r="BK296" s="149">
        <f>ROUND(I296*H296,2)</f>
        <v>0</v>
      </c>
      <c r="BL296" s="17" t="s">
        <v>181</v>
      </c>
      <c r="BM296" s="148" t="s">
        <v>357</v>
      </c>
    </row>
    <row r="297" spans="2:65" s="11" customFormat="1" ht="22.75" customHeight="1">
      <c r="B297" s="125"/>
      <c r="D297" s="126" t="s">
        <v>75</v>
      </c>
      <c r="E297" s="135" t="s">
        <v>200</v>
      </c>
      <c r="F297" s="135" t="s">
        <v>358</v>
      </c>
      <c r="I297" s="128"/>
      <c r="J297" s="136">
        <f>BK297</f>
        <v>0</v>
      </c>
      <c r="L297" s="125"/>
      <c r="M297" s="130"/>
      <c r="P297" s="131">
        <f>SUM(P298:P314)</f>
        <v>0</v>
      </c>
      <c r="R297" s="131">
        <f>SUM(R298:R314)</f>
        <v>5.2121570000000004</v>
      </c>
      <c r="T297" s="132">
        <f>SUM(T298:T314)</f>
        <v>0</v>
      </c>
      <c r="AR297" s="126" t="s">
        <v>83</v>
      </c>
      <c r="AT297" s="133" t="s">
        <v>75</v>
      </c>
      <c r="AU297" s="133" t="s">
        <v>83</v>
      </c>
      <c r="AY297" s="126" t="s">
        <v>174</v>
      </c>
      <c r="BK297" s="134">
        <f>SUM(BK298:BK314)</f>
        <v>0</v>
      </c>
    </row>
    <row r="298" spans="2:65" s="1" customFormat="1" ht="33" customHeight="1">
      <c r="B298" s="32"/>
      <c r="C298" s="137" t="s">
        <v>359</v>
      </c>
      <c r="D298" s="137" t="s">
        <v>176</v>
      </c>
      <c r="E298" s="138" t="s">
        <v>360</v>
      </c>
      <c r="F298" s="139" t="s">
        <v>361</v>
      </c>
      <c r="G298" s="140" t="s">
        <v>179</v>
      </c>
      <c r="H298" s="141">
        <v>25.35</v>
      </c>
      <c r="I298" s="142"/>
      <c r="J298" s="143">
        <f>ROUND(I298*H298,2)</f>
        <v>0</v>
      </c>
      <c r="K298" s="139" t="s">
        <v>180</v>
      </c>
      <c r="L298" s="32"/>
      <c r="M298" s="144" t="s">
        <v>1</v>
      </c>
      <c r="N298" s="145" t="s">
        <v>41</v>
      </c>
      <c r="P298" s="146">
        <f>O298*H298</f>
        <v>0</v>
      </c>
      <c r="Q298" s="146">
        <v>8.9219999999999994E-2</v>
      </c>
      <c r="R298" s="146">
        <f>Q298*H298</f>
        <v>2.261727</v>
      </c>
      <c r="S298" s="146">
        <v>0</v>
      </c>
      <c r="T298" s="147">
        <f>S298*H298</f>
        <v>0</v>
      </c>
      <c r="AR298" s="148" t="s">
        <v>181</v>
      </c>
      <c r="AT298" s="148" t="s">
        <v>176</v>
      </c>
      <c r="AU298" s="148" t="s">
        <v>85</v>
      </c>
      <c r="AY298" s="17" t="s">
        <v>174</v>
      </c>
      <c r="BE298" s="149">
        <f>IF(N298="základní",J298,0)</f>
        <v>0</v>
      </c>
      <c r="BF298" s="149">
        <f>IF(N298="snížená",J298,0)</f>
        <v>0</v>
      </c>
      <c r="BG298" s="149">
        <f>IF(N298="zákl. přenesená",J298,0)</f>
        <v>0</v>
      </c>
      <c r="BH298" s="149">
        <f>IF(N298="sníž. přenesená",J298,0)</f>
        <v>0</v>
      </c>
      <c r="BI298" s="149">
        <f>IF(N298="nulová",J298,0)</f>
        <v>0</v>
      </c>
      <c r="BJ298" s="17" t="s">
        <v>83</v>
      </c>
      <c r="BK298" s="149">
        <f>ROUND(I298*H298,2)</f>
        <v>0</v>
      </c>
      <c r="BL298" s="17" t="s">
        <v>181</v>
      </c>
      <c r="BM298" s="148" t="s">
        <v>362</v>
      </c>
    </row>
    <row r="299" spans="2:65" s="12" customFormat="1" ht="10">
      <c r="B299" s="150"/>
      <c r="D299" s="151" t="s">
        <v>183</v>
      </c>
      <c r="E299" s="152" t="s">
        <v>1</v>
      </c>
      <c r="F299" s="153" t="s">
        <v>184</v>
      </c>
      <c r="H299" s="152" t="s">
        <v>1</v>
      </c>
      <c r="I299" s="154"/>
      <c r="L299" s="150"/>
      <c r="M299" s="155"/>
      <c r="T299" s="156"/>
      <c r="AT299" s="152" t="s">
        <v>183</v>
      </c>
      <c r="AU299" s="152" t="s">
        <v>85</v>
      </c>
      <c r="AV299" s="12" t="s">
        <v>83</v>
      </c>
      <c r="AW299" s="12" t="s">
        <v>32</v>
      </c>
      <c r="AX299" s="12" t="s">
        <v>76</v>
      </c>
      <c r="AY299" s="152" t="s">
        <v>174</v>
      </c>
    </row>
    <row r="300" spans="2:65" s="13" customFormat="1" ht="10">
      <c r="B300" s="157"/>
      <c r="D300" s="151" t="s">
        <v>183</v>
      </c>
      <c r="E300" s="158" t="s">
        <v>1</v>
      </c>
      <c r="F300" s="159" t="s">
        <v>193</v>
      </c>
      <c r="H300" s="160">
        <v>25.35</v>
      </c>
      <c r="I300" s="161"/>
      <c r="L300" s="157"/>
      <c r="M300" s="162"/>
      <c r="T300" s="163"/>
      <c r="AT300" s="158" t="s">
        <v>183</v>
      </c>
      <c r="AU300" s="158" t="s">
        <v>85</v>
      </c>
      <c r="AV300" s="13" t="s">
        <v>85</v>
      </c>
      <c r="AW300" s="13" t="s">
        <v>32</v>
      </c>
      <c r="AX300" s="13" t="s">
        <v>76</v>
      </c>
      <c r="AY300" s="158" t="s">
        <v>174</v>
      </c>
    </row>
    <row r="301" spans="2:65" s="14" customFormat="1" ht="10">
      <c r="B301" s="164"/>
      <c r="D301" s="151" t="s">
        <v>183</v>
      </c>
      <c r="E301" s="165" t="s">
        <v>1</v>
      </c>
      <c r="F301" s="166" t="s">
        <v>187</v>
      </c>
      <c r="H301" s="167">
        <v>25.35</v>
      </c>
      <c r="I301" s="168"/>
      <c r="L301" s="164"/>
      <c r="M301" s="169"/>
      <c r="T301" s="170"/>
      <c r="AT301" s="165" t="s">
        <v>183</v>
      </c>
      <c r="AU301" s="165" t="s">
        <v>85</v>
      </c>
      <c r="AV301" s="14" t="s">
        <v>188</v>
      </c>
      <c r="AW301" s="14" t="s">
        <v>32</v>
      </c>
      <c r="AX301" s="14" t="s">
        <v>76</v>
      </c>
      <c r="AY301" s="165" t="s">
        <v>174</v>
      </c>
    </row>
    <row r="302" spans="2:65" s="15" customFormat="1" ht="10">
      <c r="B302" s="171"/>
      <c r="D302" s="151" t="s">
        <v>183</v>
      </c>
      <c r="E302" s="172" t="s">
        <v>1</v>
      </c>
      <c r="F302" s="173" t="s">
        <v>189</v>
      </c>
      <c r="H302" s="174">
        <v>25.35</v>
      </c>
      <c r="I302" s="175"/>
      <c r="L302" s="171"/>
      <c r="M302" s="176"/>
      <c r="T302" s="177"/>
      <c r="AT302" s="172" t="s">
        <v>183</v>
      </c>
      <c r="AU302" s="172" t="s">
        <v>85</v>
      </c>
      <c r="AV302" s="15" t="s">
        <v>181</v>
      </c>
      <c r="AW302" s="15" t="s">
        <v>32</v>
      </c>
      <c r="AX302" s="15" t="s">
        <v>83</v>
      </c>
      <c r="AY302" s="172" t="s">
        <v>174</v>
      </c>
    </row>
    <row r="303" spans="2:65" s="1" customFormat="1" ht="24.15" customHeight="1">
      <c r="B303" s="32"/>
      <c r="C303" s="178" t="s">
        <v>363</v>
      </c>
      <c r="D303" s="178" t="s">
        <v>256</v>
      </c>
      <c r="E303" s="179" t="s">
        <v>364</v>
      </c>
      <c r="F303" s="180" t="s">
        <v>365</v>
      </c>
      <c r="G303" s="181" t="s">
        <v>179</v>
      </c>
      <c r="H303" s="182">
        <v>5.2220000000000004</v>
      </c>
      <c r="I303" s="183"/>
      <c r="J303" s="184">
        <f>ROUND(I303*H303,2)</f>
        <v>0</v>
      </c>
      <c r="K303" s="180" t="s">
        <v>180</v>
      </c>
      <c r="L303" s="185"/>
      <c r="M303" s="186" t="s">
        <v>1</v>
      </c>
      <c r="N303" s="187" t="s">
        <v>41</v>
      </c>
      <c r="P303" s="146">
        <f>O303*H303</f>
        <v>0</v>
      </c>
      <c r="Q303" s="146">
        <v>0.113</v>
      </c>
      <c r="R303" s="146">
        <f>Q303*H303</f>
        <v>0.59008600000000011</v>
      </c>
      <c r="S303" s="146">
        <v>0</v>
      </c>
      <c r="T303" s="147">
        <f>S303*H303</f>
        <v>0</v>
      </c>
      <c r="AR303" s="148" t="s">
        <v>224</v>
      </c>
      <c r="AT303" s="148" t="s">
        <v>256</v>
      </c>
      <c r="AU303" s="148" t="s">
        <v>85</v>
      </c>
      <c r="AY303" s="17" t="s">
        <v>174</v>
      </c>
      <c r="BE303" s="149">
        <f>IF(N303="základní",J303,0)</f>
        <v>0</v>
      </c>
      <c r="BF303" s="149">
        <f>IF(N303="snížená",J303,0)</f>
        <v>0</v>
      </c>
      <c r="BG303" s="149">
        <f>IF(N303="zákl. přenesená",J303,0)</f>
        <v>0</v>
      </c>
      <c r="BH303" s="149">
        <f>IF(N303="sníž. přenesená",J303,0)</f>
        <v>0</v>
      </c>
      <c r="BI303" s="149">
        <f>IF(N303="nulová",J303,0)</f>
        <v>0</v>
      </c>
      <c r="BJ303" s="17" t="s">
        <v>83</v>
      </c>
      <c r="BK303" s="149">
        <f>ROUND(I303*H303,2)</f>
        <v>0</v>
      </c>
      <c r="BL303" s="17" t="s">
        <v>181</v>
      </c>
      <c r="BM303" s="148" t="s">
        <v>366</v>
      </c>
    </row>
    <row r="304" spans="2:65" s="12" customFormat="1" ht="10">
      <c r="B304" s="150"/>
      <c r="D304" s="151" t="s">
        <v>183</v>
      </c>
      <c r="E304" s="152" t="s">
        <v>1</v>
      </c>
      <c r="F304" s="153" t="s">
        <v>184</v>
      </c>
      <c r="H304" s="152" t="s">
        <v>1</v>
      </c>
      <c r="I304" s="154"/>
      <c r="L304" s="150"/>
      <c r="M304" s="155"/>
      <c r="T304" s="156"/>
      <c r="AT304" s="152" t="s">
        <v>183</v>
      </c>
      <c r="AU304" s="152" t="s">
        <v>85</v>
      </c>
      <c r="AV304" s="12" t="s">
        <v>83</v>
      </c>
      <c r="AW304" s="12" t="s">
        <v>32</v>
      </c>
      <c r="AX304" s="12" t="s">
        <v>76</v>
      </c>
      <c r="AY304" s="152" t="s">
        <v>174</v>
      </c>
    </row>
    <row r="305" spans="2:65" s="13" customFormat="1" ht="10">
      <c r="B305" s="157"/>
      <c r="D305" s="151" t="s">
        <v>183</v>
      </c>
      <c r="E305" s="158" t="s">
        <v>1</v>
      </c>
      <c r="F305" s="159" t="s">
        <v>367</v>
      </c>
      <c r="H305" s="160">
        <v>5.07</v>
      </c>
      <c r="I305" s="161"/>
      <c r="L305" s="157"/>
      <c r="M305" s="162"/>
      <c r="T305" s="163"/>
      <c r="AT305" s="158" t="s">
        <v>183</v>
      </c>
      <c r="AU305" s="158" t="s">
        <v>85</v>
      </c>
      <c r="AV305" s="13" t="s">
        <v>85</v>
      </c>
      <c r="AW305" s="13" t="s">
        <v>32</v>
      </c>
      <c r="AX305" s="13" t="s">
        <v>76</v>
      </c>
      <c r="AY305" s="158" t="s">
        <v>174</v>
      </c>
    </row>
    <row r="306" spans="2:65" s="14" customFormat="1" ht="10">
      <c r="B306" s="164"/>
      <c r="D306" s="151" t="s">
        <v>183</v>
      </c>
      <c r="E306" s="165" t="s">
        <v>1</v>
      </c>
      <c r="F306" s="166" t="s">
        <v>187</v>
      </c>
      <c r="H306" s="167">
        <v>5.07</v>
      </c>
      <c r="I306" s="168"/>
      <c r="L306" s="164"/>
      <c r="M306" s="169"/>
      <c r="T306" s="170"/>
      <c r="AT306" s="165" t="s">
        <v>183</v>
      </c>
      <c r="AU306" s="165" t="s">
        <v>85</v>
      </c>
      <c r="AV306" s="14" t="s">
        <v>188</v>
      </c>
      <c r="AW306" s="14" t="s">
        <v>32</v>
      </c>
      <c r="AX306" s="14" t="s">
        <v>76</v>
      </c>
      <c r="AY306" s="165" t="s">
        <v>174</v>
      </c>
    </row>
    <row r="307" spans="2:65" s="15" customFormat="1" ht="10">
      <c r="B307" s="171"/>
      <c r="D307" s="151" t="s">
        <v>183</v>
      </c>
      <c r="E307" s="172" t="s">
        <v>1</v>
      </c>
      <c r="F307" s="173" t="s">
        <v>189</v>
      </c>
      <c r="H307" s="174">
        <v>5.07</v>
      </c>
      <c r="I307" s="175"/>
      <c r="L307" s="171"/>
      <c r="M307" s="176"/>
      <c r="T307" s="177"/>
      <c r="AT307" s="172" t="s">
        <v>183</v>
      </c>
      <c r="AU307" s="172" t="s">
        <v>85</v>
      </c>
      <c r="AV307" s="15" t="s">
        <v>181</v>
      </c>
      <c r="AW307" s="15" t="s">
        <v>32</v>
      </c>
      <c r="AX307" s="15" t="s">
        <v>83</v>
      </c>
      <c r="AY307" s="172" t="s">
        <v>174</v>
      </c>
    </row>
    <row r="308" spans="2:65" s="13" customFormat="1" ht="10">
      <c r="B308" s="157"/>
      <c r="D308" s="151" t="s">
        <v>183</v>
      </c>
      <c r="F308" s="159" t="s">
        <v>368</v>
      </c>
      <c r="H308" s="160">
        <v>5.2220000000000004</v>
      </c>
      <c r="I308" s="161"/>
      <c r="L308" s="157"/>
      <c r="M308" s="162"/>
      <c r="T308" s="163"/>
      <c r="AT308" s="158" t="s">
        <v>183</v>
      </c>
      <c r="AU308" s="158" t="s">
        <v>85</v>
      </c>
      <c r="AV308" s="13" t="s">
        <v>85</v>
      </c>
      <c r="AW308" s="13" t="s">
        <v>4</v>
      </c>
      <c r="AX308" s="13" t="s">
        <v>83</v>
      </c>
      <c r="AY308" s="158" t="s">
        <v>174</v>
      </c>
    </row>
    <row r="309" spans="2:65" s="1" customFormat="1" ht="24.15" customHeight="1">
      <c r="B309" s="32"/>
      <c r="C309" s="178" t="s">
        <v>369</v>
      </c>
      <c r="D309" s="178" t="s">
        <v>256</v>
      </c>
      <c r="E309" s="179" t="s">
        <v>370</v>
      </c>
      <c r="F309" s="180" t="s">
        <v>371</v>
      </c>
      <c r="G309" s="181" t="s">
        <v>179</v>
      </c>
      <c r="H309" s="182">
        <v>20.888000000000002</v>
      </c>
      <c r="I309" s="183"/>
      <c r="J309" s="184">
        <f>ROUND(I309*H309,2)</f>
        <v>0</v>
      </c>
      <c r="K309" s="180" t="s">
        <v>1</v>
      </c>
      <c r="L309" s="185"/>
      <c r="M309" s="186" t="s">
        <v>1</v>
      </c>
      <c r="N309" s="187" t="s">
        <v>41</v>
      </c>
      <c r="P309" s="146">
        <f>O309*H309</f>
        <v>0</v>
      </c>
      <c r="Q309" s="146">
        <v>0.113</v>
      </c>
      <c r="R309" s="146">
        <f>Q309*H309</f>
        <v>2.3603440000000004</v>
      </c>
      <c r="S309" s="146">
        <v>0</v>
      </c>
      <c r="T309" s="147">
        <f>S309*H309</f>
        <v>0</v>
      </c>
      <c r="AR309" s="148" t="s">
        <v>224</v>
      </c>
      <c r="AT309" s="148" t="s">
        <v>256</v>
      </c>
      <c r="AU309" s="148" t="s">
        <v>85</v>
      </c>
      <c r="AY309" s="17" t="s">
        <v>174</v>
      </c>
      <c r="BE309" s="149">
        <f>IF(N309="základní",J309,0)</f>
        <v>0</v>
      </c>
      <c r="BF309" s="149">
        <f>IF(N309="snížená",J309,0)</f>
        <v>0</v>
      </c>
      <c r="BG309" s="149">
        <f>IF(N309="zákl. přenesená",J309,0)</f>
        <v>0</v>
      </c>
      <c r="BH309" s="149">
        <f>IF(N309="sníž. přenesená",J309,0)</f>
        <v>0</v>
      </c>
      <c r="BI309" s="149">
        <f>IF(N309="nulová",J309,0)</f>
        <v>0</v>
      </c>
      <c r="BJ309" s="17" t="s">
        <v>83</v>
      </c>
      <c r="BK309" s="149">
        <f>ROUND(I309*H309,2)</f>
        <v>0</v>
      </c>
      <c r="BL309" s="17" t="s">
        <v>181</v>
      </c>
      <c r="BM309" s="148" t="s">
        <v>372</v>
      </c>
    </row>
    <row r="310" spans="2:65" s="12" customFormat="1" ht="10">
      <c r="B310" s="150"/>
      <c r="D310" s="151" t="s">
        <v>183</v>
      </c>
      <c r="E310" s="152" t="s">
        <v>1</v>
      </c>
      <c r="F310" s="153" t="s">
        <v>184</v>
      </c>
      <c r="H310" s="152" t="s">
        <v>1</v>
      </c>
      <c r="I310" s="154"/>
      <c r="L310" s="150"/>
      <c r="M310" s="155"/>
      <c r="T310" s="156"/>
      <c r="AT310" s="152" t="s">
        <v>183</v>
      </c>
      <c r="AU310" s="152" t="s">
        <v>85</v>
      </c>
      <c r="AV310" s="12" t="s">
        <v>83</v>
      </c>
      <c r="AW310" s="12" t="s">
        <v>32</v>
      </c>
      <c r="AX310" s="12" t="s">
        <v>76</v>
      </c>
      <c r="AY310" s="152" t="s">
        <v>174</v>
      </c>
    </row>
    <row r="311" spans="2:65" s="13" customFormat="1" ht="10">
      <c r="B311" s="157"/>
      <c r="D311" s="151" t="s">
        <v>183</v>
      </c>
      <c r="E311" s="158" t="s">
        <v>1</v>
      </c>
      <c r="F311" s="159" t="s">
        <v>373</v>
      </c>
      <c r="H311" s="160">
        <v>20.28</v>
      </c>
      <c r="I311" s="161"/>
      <c r="L311" s="157"/>
      <c r="M311" s="162"/>
      <c r="T311" s="163"/>
      <c r="AT311" s="158" t="s">
        <v>183</v>
      </c>
      <c r="AU311" s="158" t="s">
        <v>85</v>
      </c>
      <c r="AV311" s="13" t="s">
        <v>85</v>
      </c>
      <c r="AW311" s="13" t="s">
        <v>32</v>
      </c>
      <c r="AX311" s="13" t="s">
        <v>76</v>
      </c>
      <c r="AY311" s="158" t="s">
        <v>174</v>
      </c>
    </row>
    <row r="312" spans="2:65" s="14" customFormat="1" ht="10">
      <c r="B312" s="164"/>
      <c r="D312" s="151" t="s">
        <v>183</v>
      </c>
      <c r="E312" s="165" t="s">
        <v>1</v>
      </c>
      <c r="F312" s="166" t="s">
        <v>187</v>
      </c>
      <c r="H312" s="167">
        <v>20.28</v>
      </c>
      <c r="I312" s="168"/>
      <c r="L312" s="164"/>
      <c r="M312" s="169"/>
      <c r="T312" s="170"/>
      <c r="AT312" s="165" t="s">
        <v>183</v>
      </c>
      <c r="AU312" s="165" t="s">
        <v>85</v>
      </c>
      <c r="AV312" s="14" t="s">
        <v>188</v>
      </c>
      <c r="AW312" s="14" t="s">
        <v>32</v>
      </c>
      <c r="AX312" s="14" t="s">
        <v>76</v>
      </c>
      <c r="AY312" s="165" t="s">
        <v>174</v>
      </c>
    </row>
    <row r="313" spans="2:65" s="15" customFormat="1" ht="10">
      <c r="B313" s="171"/>
      <c r="D313" s="151" t="s">
        <v>183</v>
      </c>
      <c r="E313" s="172" t="s">
        <v>1</v>
      </c>
      <c r="F313" s="173" t="s">
        <v>189</v>
      </c>
      <c r="H313" s="174">
        <v>20.28</v>
      </c>
      <c r="I313" s="175"/>
      <c r="L313" s="171"/>
      <c r="M313" s="176"/>
      <c r="T313" s="177"/>
      <c r="AT313" s="172" t="s">
        <v>183</v>
      </c>
      <c r="AU313" s="172" t="s">
        <v>85</v>
      </c>
      <c r="AV313" s="15" t="s">
        <v>181</v>
      </c>
      <c r="AW313" s="15" t="s">
        <v>32</v>
      </c>
      <c r="AX313" s="15" t="s">
        <v>83</v>
      </c>
      <c r="AY313" s="172" t="s">
        <v>174</v>
      </c>
    </row>
    <row r="314" spans="2:65" s="13" customFormat="1" ht="10">
      <c r="B314" s="157"/>
      <c r="D314" s="151" t="s">
        <v>183</v>
      </c>
      <c r="F314" s="159" t="s">
        <v>374</v>
      </c>
      <c r="H314" s="160">
        <v>20.888000000000002</v>
      </c>
      <c r="I314" s="161"/>
      <c r="L314" s="157"/>
      <c r="M314" s="162"/>
      <c r="T314" s="163"/>
      <c r="AT314" s="158" t="s">
        <v>183</v>
      </c>
      <c r="AU314" s="158" t="s">
        <v>85</v>
      </c>
      <c r="AV314" s="13" t="s">
        <v>85</v>
      </c>
      <c r="AW314" s="13" t="s">
        <v>4</v>
      </c>
      <c r="AX314" s="13" t="s">
        <v>83</v>
      </c>
      <c r="AY314" s="158" t="s">
        <v>174</v>
      </c>
    </row>
    <row r="315" spans="2:65" s="11" customFormat="1" ht="22.75" customHeight="1">
      <c r="B315" s="125"/>
      <c r="D315" s="126" t="s">
        <v>75</v>
      </c>
      <c r="E315" s="135" t="s">
        <v>215</v>
      </c>
      <c r="F315" s="135" t="s">
        <v>375</v>
      </c>
      <c r="I315" s="128"/>
      <c r="J315" s="136">
        <f>BK315</f>
        <v>0</v>
      </c>
      <c r="L315" s="125"/>
      <c r="M315" s="130"/>
      <c r="P315" s="131">
        <f>SUM(P316:P445)</f>
        <v>0</v>
      </c>
      <c r="R315" s="131">
        <f>SUM(R316:R445)</f>
        <v>116.93881743999999</v>
      </c>
      <c r="T315" s="132">
        <f>SUM(T316:T445)</f>
        <v>0</v>
      </c>
      <c r="AR315" s="126" t="s">
        <v>83</v>
      </c>
      <c r="AT315" s="133" t="s">
        <v>75</v>
      </c>
      <c r="AU315" s="133" t="s">
        <v>83</v>
      </c>
      <c r="AY315" s="126" t="s">
        <v>174</v>
      </c>
      <c r="BK315" s="134">
        <f>SUM(BK316:BK445)</f>
        <v>0</v>
      </c>
    </row>
    <row r="316" spans="2:65" s="1" customFormat="1" ht="24.15" customHeight="1">
      <c r="B316" s="32"/>
      <c r="C316" s="137" t="s">
        <v>376</v>
      </c>
      <c r="D316" s="137" t="s">
        <v>176</v>
      </c>
      <c r="E316" s="138" t="s">
        <v>377</v>
      </c>
      <c r="F316" s="139" t="s">
        <v>378</v>
      </c>
      <c r="G316" s="140" t="s">
        <v>179</v>
      </c>
      <c r="H316" s="141">
        <v>140.26</v>
      </c>
      <c r="I316" s="142"/>
      <c r="J316" s="143">
        <f>ROUND(I316*H316,2)</f>
        <v>0</v>
      </c>
      <c r="K316" s="139" t="s">
        <v>180</v>
      </c>
      <c r="L316" s="32"/>
      <c r="M316" s="144" t="s">
        <v>1</v>
      </c>
      <c r="N316" s="145" t="s">
        <v>41</v>
      </c>
      <c r="P316" s="146">
        <f>O316*H316</f>
        <v>0</v>
      </c>
      <c r="Q316" s="146">
        <v>2.5999999999999998E-4</v>
      </c>
      <c r="R316" s="146">
        <f>Q316*H316</f>
        <v>3.6467599999999996E-2</v>
      </c>
      <c r="S316" s="146">
        <v>0</v>
      </c>
      <c r="T316" s="147">
        <f>S316*H316</f>
        <v>0</v>
      </c>
      <c r="AR316" s="148" t="s">
        <v>181</v>
      </c>
      <c r="AT316" s="148" t="s">
        <v>176</v>
      </c>
      <c r="AU316" s="148" t="s">
        <v>85</v>
      </c>
      <c r="AY316" s="17" t="s">
        <v>174</v>
      </c>
      <c r="BE316" s="149">
        <f>IF(N316="základní",J316,0)</f>
        <v>0</v>
      </c>
      <c r="BF316" s="149">
        <f>IF(N316="snížená",J316,0)</f>
        <v>0</v>
      </c>
      <c r="BG316" s="149">
        <f>IF(N316="zákl. přenesená",J316,0)</f>
        <v>0</v>
      </c>
      <c r="BH316" s="149">
        <f>IF(N316="sníž. přenesená",J316,0)</f>
        <v>0</v>
      </c>
      <c r="BI316" s="149">
        <f>IF(N316="nulová",J316,0)</f>
        <v>0</v>
      </c>
      <c r="BJ316" s="17" t="s">
        <v>83</v>
      </c>
      <c r="BK316" s="149">
        <f>ROUND(I316*H316,2)</f>
        <v>0</v>
      </c>
      <c r="BL316" s="17" t="s">
        <v>181</v>
      </c>
      <c r="BM316" s="148" t="s">
        <v>379</v>
      </c>
    </row>
    <row r="317" spans="2:65" s="12" customFormat="1" ht="10">
      <c r="B317" s="150"/>
      <c r="D317" s="151" t="s">
        <v>183</v>
      </c>
      <c r="E317" s="152" t="s">
        <v>1</v>
      </c>
      <c r="F317" s="153" t="s">
        <v>380</v>
      </c>
      <c r="H317" s="152" t="s">
        <v>1</v>
      </c>
      <c r="I317" s="154"/>
      <c r="L317" s="150"/>
      <c r="M317" s="155"/>
      <c r="T317" s="156"/>
      <c r="AT317" s="152" t="s">
        <v>183</v>
      </c>
      <c r="AU317" s="152" t="s">
        <v>85</v>
      </c>
      <c r="AV317" s="12" t="s">
        <v>83</v>
      </c>
      <c r="AW317" s="12" t="s">
        <v>32</v>
      </c>
      <c r="AX317" s="12" t="s">
        <v>76</v>
      </c>
      <c r="AY317" s="152" t="s">
        <v>174</v>
      </c>
    </row>
    <row r="318" spans="2:65" s="13" customFormat="1" ht="10">
      <c r="B318" s="157"/>
      <c r="D318" s="151" t="s">
        <v>183</v>
      </c>
      <c r="E318" s="158" t="s">
        <v>1</v>
      </c>
      <c r="F318" s="159" t="s">
        <v>381</v>
      </c>
      <c r="H318" s="160">
        <v>140.26</v>
      </c>
      <c r="I318" s="161"/>
      <c r="L318" s="157"/>
      <c r="M318" s="162"/>
      <c r="T318" s="163"/>
      <c r="AT318" s="158" t="s">
        <v>183</v>
      </c>
      <c r="AU318" s="158" t="s">
        <v>85</v>
      </c>
      <c r="AV318" s="13" t="s">
        <v>85</v>
      </c>
      <c r="AW318" s="13" t="s">
        <v>32</v>
      </c>
      <c r="AX318" s="13" t="s">
        <v>76</v>
      </c>
      <c r="AY318" s="158" t="s">
        <v>174</v>
      </c>
    </row>
    <row r="319" spans="2:65" s="14" customFormat="1" ht="10">
      <c r="B319" s="164"/>
      <c r="D319" s="151" t="s">
        <v>183</v>
      </c>
      <c r="E319" s="165" t="s">
        <v>115</v>
      </c>
      <c r="F319" s="166" t="s">
        <v>187</v>
      </c>
      <c r="H319" s="167">
        <v>140.26</v>
      </c>
      <c r="I319" s="168"/>
      <c r="L319" s="164"/>
      <c r="M319" s="169"/>
      <c r="T319" s="170"/>
      <c r="AT319" s="165" t="s">
        <v>183</v>
      </c>
      <c r="AU319" s="165" t="s">
        <v>85</v>
      </c>
      <c r="AV319" s="14" t="s">
        <v>188</v>
      </c>
      <c r="AW319" s="14" t="s">
        <v>32</v>
      </c>
      <c r="AX319" s="14" t="s">
        <v>76</v>
      </c>
      <c r="AY319" s="165" t="s">
        <v>174</v>
      </c>
    </row>
    <row r="320" spans="2:65" s="12" customFormat="1" ht="10">
      <c r="B320" s="150"/>
      <c r="D320" s="151" t="s">
        <v>183</v>
      </c>
      <c r="E320" s="152" t="s">
        <v>1</v>
      </c>
      <c r="F320" s="153" t="s">
        <v>382</v>
      </c>
      <c r="H320" s="152" t="s">
        <v>1</v>
      </c>
      <c r="I320" s="154"/>
      <c r="L320" s="150"/>
      <c r="M320" s="155"/>
      <c r="T320" s="156"/>
      <c r="AT320" s="152" t="s">
        <v>183</v>
      </c>
      <c r="AU320" s="152" t="s">
        <v>85</v>
      </c>
      <c r="AV320" s="12" t="s">
        <v>83</v>
      </c>
      <c r="AW320" s="12" t="s">
        <v>32</v>
      </c>
      <c r="AX320" s="12" t="s">
        <v>76</v>
      </c>
      <c r="AY320" s="152" t="s">
        <v>174</v>
      </c>
    </row>
    <row r="321" spans="2:65" s="13" customFormat="1" ht="10">
      <c r="B321" s="157"/>
      <c r="D321" s="151" t="s">
        <v>183</v>
      </c>
      <c r="E321" s="158" t="s">
        <v>1</v>
      </c>
      <c r="F321" s="159" t="s">
        <v>76</v>
      </c>
      <c r="H321" s="160">
        <v>0</v>
      </c>
      <c r="I321" s="161"/>
      <c r="L321" s="157"/>
      <c r="M321" s="162"/>
      <c r="T321" s="163"/>
      <c r="AT321" s="158" t="s">
        <v>183</v>
      </c>
      <c r="AU321" s="158" t="s">
        <v>85</v>
      </c>
      <c r="AV321" s="13" t="s">
        <v>85</v>
      </c>
      <c r="AW321" s="13" t="s">
        <v>32</v>
      </c>
      <c r="AX321" s="13" t="s">
        <v>76</v>
      </c>
      <c r="AY321" s="158" t="s">
        <v>174</v>
      </c>
    </row>
    <row r="322" spans="2:65" s="14" customFormat="1" ht="10">
      <c r="B322" s="164"/>
      <c r="D322" s="151" t="s">
        <v>183</v>
      </c>
      <c r="E322" s="165" t="s">
        <v>127</v>
      </c>
      <c r="F322" s="166" t="s">
        <v>187</v>
      </c>
      <c r="H322" s="167">
        <v>0</v>
      </c>
      <c r="I322" s="168"/>
      <c r="L322" s="164"/>
      <c r="M322" s="169"/>
      <c r="T322" s="170"/>
      <c r="AT322" s="165" t="s">
        <v>183</v>
      </c>
      <c r="AU322" s="165" t="s">
        <v>85</v>
      </c>
      <c r="AV322" s="14" t="s">
        <v>188</v>
      </c>
      <c r="AW322" s="14" t="s">
        <v>32</v>
      </c>
      <c r="AX322" s="14" t="s">
        <v>76</v>
      </c>
      <c r="AY322" s="165" t="s">
        <v>174</v>
      </c>
    </row>
    <row r="323" spans="2:65" s="15" customFormat="1" ht="10">
      <c r="B323" s="171"/>
      <c r="D323" s="151" t="s">
        <v>183</v>
      </c>
      <c r="E323" s="172" t="s">
        <v>1</v>
      </c>
      <c r="F323" s="173" t="s">
        <v>189</v>
      </c>
      <c r="H323" s="174">
        <v>140.26</v>
      </c>
      <c r="I323" s="175"/>
      <c r="L323" s="171"/>
      <c r="M323" s="176"/>
      <c r="T323" s="177"/>
      <c r="AT323" s="172" t="s">
        <v>183</v>
      </c>
      <c r="AU323" s="172" t="s">
        <v>85</v>
      </c>
      <c r="AV323" s="15" t="s">
        <v>181</v>
      </c>
      <c r="AW323" s="15" t="s">
        <v>32</v>
      </c>
      <c r="AX323" s="15" t="s">
        <v>83</v>
      </c>
      <c r="AY323" s="172" t="s">
        <v>174</v>
      </c>
    </row>
    <row r="324" spans="2:65" s="1" customFormat="1" ht="21.75" customHeight="1">
      <c r="B324" s="32"/>
      <c r="C324" s="137" t="s">
        <v>383</v>
      </c>
      <c r="D324" s="137" t="s">
        <v>176</v>
      </c>
      <c r="E324" s="138" t="s">
        <v>384</v>
      </c>
      <c r="F324" s="139" t="s">
        <v>385</v>
      </c>
      <c r="G324" s="140" t="s">
        <v>179</v>
      </c>
      <c r="H324" s="141">
        <v>140.26</v>
      </c>
      <c r="I324" s="142"/>
      <c r="J324" s="143">
        <f>ROUND(I324*H324,2)</f>
        <v>0</v>
      </c>
      <c r="K324" s="139" t="s">
        <v>180</v>
      </c>
      <c r="L324" s="32"/>
      <c r="M324" s="144" t="s">
        <v>1</v>
      </c>
      <c r="N324" s="145" t="s">
        <v>41</v>
      </c>
      <c r="P324" s="146">
        <f>O324*H324</f>
        <v>0</v>
      </c>
      <c r="Q324" s="146">
        <v>4.3800000000000002E-3</v>
      </c>
      <c r="R324" s="146">
        <f>Q324*H324</f>
        <v>0.61433879999999996</v>
      </c>
      <c r="S324" s="146">
        <v>0</v>
      </c>
      <c r="T324" s="147">
        <f>S324*H324</f>
        <v>0</v>
      </c>
      <c r="AR324" s="148" t="s">
        <v>181</v>
      </c>
      <c r="AT324" s="148" t="s">
        <v>176</v>
      </c>
      <c r="AU324" s="148" t="s">
        <v>85</v>
      </c>
      <c r="AY324" s="17" t="s">
        <v>174</v>
      </c>
      <c r="BE324" s="149">
        <f>IF(N324="základní",J324,0)</f>
        <v>0</v>
      </c>
      <c r="BF324" s="149">
        <f>IF(N324="snížená",J324,0)</f>
        <v>0</v>
      </c>
      <c r="BG324" s="149">
        <f>IF(N324="zákl. přenesená",J324,0)</f>
        <v>0</v>
      </c>
      <c r="BH324" s="149">
        <f>IF(N324="sníž. přenesená",J324,0)</f>
        <v>0</v>
      </c>
      <c r="BI324" s="149">
        <f>IF(N324="nulová",J324,0)</f>
        <v>0</v>
      </c>
      <c r="BJ324" s="17" t="s">
        <v>83</v>
      </c>
      <c r="BK324" s="149">
        <f>ROUND(I324*H324,2)</f>
        <v>0</v>
      </c>
      <c r="BL324" s="17" t="s">
        <v>181</v>
      </c>
      <c r="BM324" s="148" t="s">
        <v>386</v>
      </c>
    </row>
    <row r="325" spans="2:65" s="13" customFormat="1" ht="10">
      <c r="B325" s="157"/>
      <c r="D325" s="151" t="s">
        <v>183</v>
      </c>
      <c r="E325" s="158" t="s">
        <v>1</v>
      </c>
      <c r="F325" s="159" t="s">
        <v>115</v>
      </c>
      <c r="H325" s="160">
        <v>140.26</v>
      </c>
      <c r="I325" s="161"/>
      <c r="L325" s="157"/>
      <c r="M325" s="162"/>
      <c r="T325" s="163"/>
      <c r="AT325" s="158" t="s">
        <v>183</v>
      </c>
      <c r="AU325" s="158" t="s">
        <v>85</v>
      </c>
      <c r="AV325" s="13" t="s">
        <v>85</v>
      </c>
      <c r="AW325" s="13" t="s">
        <v>32</v>
      </c>
      <c r="AX325" s="13" t="s">
        <v>76</v>
      </c>
      <c r="AY325" s="158" t="s">
        <v>174</v>
      </c>
    </row>
    <row r="326" spans="2:65" s="15" customFormat="1" ht="10">
      <c r="B326" s="171"/>
      <c r="D326" s="151" t="s">
        <v>183</v>
      </c>
      <c r="E326" s="172" t="s">
        <v>1</v>
      </c>
      <c r="F326" s="173" t="s">
        <v>189</v>
      </c>
      <c r="H326" s="174">
        <v>140.26</v>
      </c>
      <c r="I326" s="175"/>
      <c r="L326" s="171"/>
      <c r="M326" s="176"/>
      <c r="T326" s="177"/>
      <c r="AT326" s="172" t="s">
        <v>183</v>
      </c>
      <c r="AU326" s="172" t="s">
        <v>85</v>
      </c>
      <c r="AV326" s="15" t="s">
        <v>181</v>
      </c>
      <c r="AW326" s="15" t="s">
        <v>32</v>
      </c>
      <c r="AX326" s="15" t="s">
        <v>83</v>
      </c>
      <c r="AY326" s="172" t="s">
        <v>174</v>
      </c>
    </row>
    <row r="327" spans="2:65" s="1" customFormat="1" ht="16.5" customHeight="1">
      <c r="B327" s="32"/>
      <c r="C327" s="137" t="s">
        <v>387</v>
      </c>
      <c r="D327" s="137" t="s">
        <v>176</v>
      </c>
      <c r="E327" s="138" t="s">
        <v>388</v>
      </c>
      <c r="F327" s="139" t="s">
        <v>389</v>
      </c>
      <c r="G327" s="140" t="s">
        <v>179</v>
      </c>
      <c r="H327" s="141">
        <v>140.26</v>
      </c>
      <c r="I327" s="142"/>
      <c r="J327" s="143">
        <f>ROUND(I327*H327,2)</f>
        <v>0</v>
      </c>
      <c r="K327" s="139" t="s">
        <v>180</v>
      </c>
      <c r="L327" s="32"/>
      <c r="M327" s="144" t="s">
        <v>1</v>
      </c>
      <c r="N327" s="145" t="s">
        <v>41</v>
      </c>
      <c r="P327" s="146">
        <f>O327*H327</f>
        <v>0</v>
      </c>
      <c r="Q327" s="146">
        <v>4.0000000000000001E-3</v>
      </c>
      <c r="R327" s="146">
        <f>Q327*H327</f>
        <v>0.56103999999999998</v>
      </c>
      <c r="S327" s="146">
        <v>0</v>
      </c>
      <c r="T327" s="147">
        <f>S327*H327</f>
        <v>0</v>
      </c>
      <c r="AR327" s="148" t="s">
        <v>181</v>
      </c>
      <c r="AT327" s="148" t="s">
        <v>176</v>
      </c>
      <c r="AU327" s="148" t="s">
        <v>85</v>
      </c>
      <c r="AY327" s="17" t="s">
        <v>174</v>
      </c>
      <c r="BE327" s="149">
        <f>IF(N327="základní",J327,0)</f>
        <v>0</v>
      </c>
      <c r="BF327" s="149">
        <f>IF(N327="snížená",J327,0)</f>
        <v>0</v>
      </c>
      <c r="BG327" s="149">
        <f>IF(N327="zákl. přenesená",J327,0)</f>
        <v>0</v>
      </c>
      <c r="BH327" s="149">
        <f>IF(N327="sníž. přenesená",J327,0)</f>
        <v>0</v>
      </c>
      <c r="BI327" s="149">
        <f>IF(N327="nulová",J327,0)</f>
        <v>0</v>
      </c>
      <c r="BJ327" s="17" t="s">
        <v>83</v>
      </c>
      <c r="BK327" s="149">
        <f>ROUND(I327*H327,2)</f>
        <v>0</v>
      </c>
      <c r="BL327" s="17" t="s">
        <v>181</v>
      </c>
      <c r="BM327" s="148" t="s">
        <v>390</v>
      </c>
    </row>
    <row r="328" spans="2:65" s="13" customFormat="1" ht="10">
      <c r="B328" s="157"/>
      <c r="D328" s="151" t="s">
        <v>183</v>
      </c>
      <c r="E328" s="158" t="s">
        <v>1</v>
      </c>
      <c r="F328" s="159" t="s">
        <v>115</v>
      </c>
      <c r="H328" s="160">
        <v>140.26</v>
      </c>
      <c r="I328" s="161"/>
      <c r="L328" s="157"/>
      <c r="M328" s="162"/>
      <c r="T328" s="163"/>
      <c r="AT328" s="158" t="s">
        <v>183</v>
      </c>
      <c r="AU328" s="158" t="s">
        <v>85</v>
      </c>
      <c r="AV328" s="13" t="s">
        <v>85</v>
      </c>
      <c r="AW328" s="13" t="s">
        <v>32</v>
      </c>
      <c r="AX328" s="13" t="s">
        <v>76</v>
      </c>
      <c r="AY328" s="158" t="s">
        <v>174</v>
      </c>
    </row>
    <row r="329" spans="2:65" s="15" customFormat="1" ht="10">
      <c r="B329" s="171"/>
      <c r="D329" s="151" t="s">
        <v>183</v>
      </c>
      <c r="E329" s="172" t="s">
        <v>1</v>
      </c>
      <c r="F329" s="173" t="s">
        <v>189</v>
      </c>
      <c r="H329" s="174">
        <v>140.26</v>
      </c>
      <c r="I329" s="175"/>
      <c r="L329" s="171"/>
      <c r="M329" s="176"/>
      <c r="T329" s="177"/>
      <c r="AT329" s="172" t="s">
        <v>183</v>
      </c>
      <c r="AU329" s="172" t="s">
        <v>85</v>
      </c>
      <c r="AV329" s="15" t="s">
        <v>181</v>
      </c>
      <c r="AW329" s="15" t="s">
        <v>32</v>
      </c>
      <c r="AX329" s="15" t="s">
        <v>83</v>
      </c>
      <c r="AY329" s="172" t="s">
        <v>174</v>
      </c>
    </row>
    <row r="330" spans="2:65" s="1" customFormat="1" ht="33" customHeight="1">
      <c r="B330" s="32"/>
      <c r="C330" s="137" t="s">
        <v>391</v>
      </c>
      <c r="D330" s="137" t="s">
        <v>176</v>
      </c>
      <c r="E330" s="138" t="s">
        <v>392</v>
      </c>
      <c r="F330" s="139" t="s">
        <v>393</v>
      </c>
      <c r="G330" s="140" t="s">
        <v>179</v>
      </c>
      <c r="H330" s="141">
        <v>140.26</v>
      </c>
      <c r="I330" s="142"/>
      <c r="J330" s="143">
        <f>ROUND(I330*H330,2)</f>
        <v>0</v>
      </c>
      <c r="K330" s="139" t="s">
        <v>180</v>
      </c>
      <c r="L330" s="32"/>
      <c r="M330" s="144" t="s">
        <v>1</v>
      </c>
      <c r="N330" s="145" t="s">
        <v>41</v>
      </c>
      <c r="P330" s="146">
        <f>O330*H330</f>
        <v>0</v>
      </c>
      <c r="Q330" s="146">
        <v>2.7699999999999999E-2</v>
      </c>
      <c r="R330" s="146">
        <f>Q330*H330</f>
        <v>3.8852019999999996</v>
      </c>
      <c r="S330" s="146">
        <v>0</v>
      </c>
      <c r="T330" s="147">
        <f>S330*H330</f>
        <v>0</v>
      </c>
      <c r="AR330" s="148" t="s">
        <v>181</v>
      </c>
      <c r="AT330" s="148" t="s">
        <v>176</v>
      </c>
      <c r="AU330" s="148" t="s">
        <v>85</v>
      </c>
      <c r="AY330" s="17" t="s">
        <v>174</v>
      </c>
      <c r="BE330" s="149">
        <f>IF(N330="základní",J330,0)</f>
        <v>0</v>
      </c>
      <c r="BF330" s="149">
        <f>IF(N330="snížená",J330,0)</f>
        <v>0</v>
      </c>
      <c r="BG330" s="149">
        <f>IF(N330="zákl. přenesená",J330,0)</f>
        <v>0</v>
      </c>
      <c r="BH330" s="149">
        <f>IF(N330="sníž. přenesená",J330,0)</f>
        <v>0</v>
      </c>
      <c r="BI330" s="149">
        <f>IF(N330="nulová",J330,0)</f>
        <v>0</v>
      </c>
      <c r="BJ330" s="17" t="s">
        <v>83</v>
      </c>
      <c r="BK330" s="149">
        <f>ROUND(I330*H330,2)</f>
        <v>0</v>
      </c>
      <c r="BL330" s="17" t="s">
        <v>181</v>
      </c>
      <c r="BM330" s="148" t="s">
        <v>394</v>
      </c>
    </row>
    <row r="331" spans="2:65" s="13" customFormat="1" ht="10">
      <c r="B331" s="157"/>
      <c r="D331" s="151" t="s">
        <v>183</v>
      </c>
      <c r="E331" s="158" t="s">
        <v>1</v>
      </c>
      <c r="F331" s="159" t="s">
        <v>115</v>
      </c>
      <c r="H331" s="160">
        <v>140.26</v>
      </c>
      <c r="I331" s="161"/>
      <c r="L331" s="157"/>
      <c r="M331" s="162"/>
      <c r="T331" s="163"/>
      <c r="AT331" s="158" t="s">
        <v>183</v>
      </c>
      <c r="AU331" s="158" t="s">
        <v>85</v>
      </c>
      <c r="AV331" s="13" t="s">
        <v>85</v>
      </c>
      <c r="AW331" s="13" t="s">
        <v>32</v>
      </c>
      <c r="AX331" s="13" t="s">
        <v>76</v>
      </c>
      <c r="AY331" s="158" t="s">
        <v>174</v>
      </c>
    </row>
    <row r="332" spans="2:65" s="15" customFormat="1" ht="10">
      <c r="B332" s="171"/>
      <c r="D332" s="151" t="s">
        <v>183</v>
      </c>
      <c r="E332" s="172" t="s">
        <v>1</v>
      </c>
      <c r="F332" s="173" t="s">
        <v>189</v>
      </c>
      <c r="H332" s="174">
        <v>140.26</v>
      </c>
      <c r="I332" s="175"/>
      <c r="L332" s="171"/>
      <c r="M332" s="176"/>
      <c r="T332" s="177"/>
      <c r="AT332" s="172" t="s">
        <v>183</v>
      </c>
      <c r="AU332" s="172" t="s">
        <v>85</v>
      </c>
      <c r="AV332" s="15" t="s">
        <v>181</v>
      </c>
      <c r="AW332" s="15" t="s">
        <v>32</v>
      </c>
      <c r="AX332" s="15" t="s">
        <v>83</v>
      </c>
      <c r="AY332" s="172" t="s">
        <v>174</v>
      </c>
    </row>
    <row r="333" spans="2:65" s="1" customFormat="1" ht="21.75" customHeight="1">
      <c r="B333" s="32"/>
      <c r="C333" s="137" t="s">
        <v>395</v>
      </c>
      <c r="D333" s="137" t="s">
        <v>176</v>
      </c>
      <c r="E333" s="138" t="s">
        <v>396</v>
      </c>
      <c r="F333" s="139" t="s">
        <v>397</v>
      </c>
      <c r="G333" s="140" t="s">
        <v>179</v>
      </c>
      <c r="H333" s="141">
        <v>154.30000000000001</v>
      </c>
      <c r="I333" s="142"/>
      <c r="J333" s="143">
        <f>ROUND(I333*H333,2)</f>
        <v>0</v>
      </c>
      <c r="K333" s="139" t="s">
        <v>180</v>
      </c>
      <c r="L333" s="32"/>
      <c r="M333" s="144" t="s">
        <v>1</v>
      </c>
      <c r="N333" s="145" t="s">
        <v>41</v>
      </c>
      <c r="P333" s="146">
        <f>O333*H333</f>
        <v>0</v>
      </c>
      <c r="Q333" s="146">
        <v>2.5999999999999998E-4</v>
      </c>
      <c r="R333" s="146">
        <f>Q333*H333</f>
        <v>4.0118000000000001E-2</v>
      </c>
      <c r="S333" s="146">
        <v>0</v>
      </c>
      <c r="T333" s="147">
        <f>S333*H333</f>
        <v>0</v>
      </c>
      <c r="AR333" s="148" t="s">
        <v>181</v>
      </c>
      <c r="AT333" s="148" t="s">
        <v>176</v>
      </c>
      <c r="AU333" s="148" t="s">
        <v>85</v>
      </c>
      <c r="AY333" s="17" t="s">
        <v>174</v>
      </c>
      <c r="BE333" s="149">
        <f>IF(N333="základní",J333,0)</f>
        <v>0</v>
      </c>
      <c r="BF333" s="149">
        <f>IF(N333="snížená",J333,0)</f>
        <v>0</v>
      </c>
      <c r="BG333" s="149">
        <f>IF(N333="zákl. přenesená",J333,0)</f>
        <v>0</v>
      </c>
      <c r="BH333" s="149">
        <f>IF(N333="sníž. přenesená",J333,0)</f>
        <v>0</v>
      </c>
      <c r="BI333" s="149">
        <f>IF(N333="nulová",J333,0)</f>
        <v>0</v>
      </c>
      <c r="BJ333" s="17" t="s">
        <v>83</v>
      </c>
      <c r="BK333" s="149">
        <f>ROUND(I333*H333,2)</f>
        <v>0</v>
      </c>
      <c r="BL333" s="17" t="s">
        <v>181</v>
      </c>
      <c r="BM333" s="148" t="s">
        <v>398</v>
      </c>
    </row>
    <row r="334" spans="2:65" s="13" customFormat="1" ht="10">
      <c r="B334" s="157"/>
      <c r="D334" s="151" t="s">
        <v>183</v>
      </c>
      <c r="E334" s="158" t="s">
        <v>1</v>
      </c>
      <c r="F334" s="159" t="s">
        <v>399</v>
      </c>
      <c r="H334" s="160">
        <v>84.9</v>
      </c>
      <c r="I334" s="161"/>
      <c r="L334" s="157"/>
      <c r="M334" s="162"/>
      <c r="T334" s="163"/>
      <c r="AT334" s="158" t="s">
        <v>183</v>
      </c>
      <c r="AU334" s="158" t="s">
        <v>85</v>
      </c>
      <c r="AV334" s="13" t="s">
        <v>85</v>
      </c>
      <c r="AW334" s="13" t="s">
        <v>32</v>
      </c>
      <c r="AX334" s="13" t="s">
        <v>76</v>
      </c>
      <c r="AY334" s="158" t="s">
        <v>174</v>
      </c>
    </row>
    <row r="335" spans="2:65" s="13" customFormat="1" ht="10">
      <c r="B335" s="157"/>
      <c r="D335" s="151" t="s">
        <v>183</v>
      </c>
      <c r="E335" s="158" t="s">
        <v>1</v>
      </c>
      <c r="F335" s="159" t="s">
        <v>400</v>
      </c>
      <c r="H335" s="160">
        <v>69.400000000000006</v>
      </c>
      <c r="I335" s="161"/>
      <c r="L335" s="157"/>
      <c r="M335" s="162"/>
      <c r="T335" s="163"/>
      <c r="AT335" s="158" t="s">
        <v>183</v>
      </c>
      <c r="AU335" s="158" t="s">
        <v>85</v>
      </c>
      <c r="AV335" s="13" t="s">
        <v>85</v>
      </c>
      <c r="AW335" s="13" t="s">
        <v>32</v>
      </c>
      <c r="AX335" s="13" t="s">
        <v>76</v>
      </c>
      <c r="AY335" s="158" t="s">
        <v>174</v>
      </c>
    </row>
    <row r="336" spans="2:65" s="14" customFormat="1" ht="10">
      <c r="B336" s="164"/>
      <c r="D336" s="151" t="s">
        <v>183</v>
      </c>
      <c r="E336" s="165" t="s">
        <v>1</v>
      </c>
      <c r="F336" s="166" t="s">
        <v>187</v>
      </c>
      <c r="H336" s="167">
        <v>154.30000000000001</v>
      </c>
      <c r="I336" s="168"/>
      <c r="L336" s="164"/>
      <c r="M336" s="169"/>
      <c r="T336" s="170"/>
      <c r="AT336" s="165" t="s">
        <v>183</v>
      </c>
      <c r="AU336" s="165" t="s">
        <v>85</v>
      </c>
      <c r="AV336" s="14" t="s">
        <v>188</v>
      </c>
      <c r="AW336" s="14" t="s">
        <v>32</v>
      </c>
      <c r="AX336" s="14" t="s">
        <v>76</v>
      </c>
      <c r="AY336" s="165" t="s">
        <v>174</v>
      </c>
    </row>
    <row r="337" spans="2:65" s="15" customFormat="1" ht="10">
      <c r="B337" s="171"/>
      <c r="D337" s="151" t="s">
        <v>183</v>
      </c>
      <c r="E337" s="172" t="s">
        <v>1</v>
      </c>
      <c r="F337" s="173" t="s">
        <v>189</v>
      </c>
      <c r="H337" s="174">
        <v>154.30000000000001</v>
      </c>
      <c r="I337" s="175"/>
      <c r="L337" s="171"/>
      <c r="M337" s="176"/>
      <c r="T337" s="177"/>
      <c r="AT337" s="172" t="s">
        <v>183</v>
      </c>
      <c r="AU337" s="172" t="s">
        <v>85</v>
      </c>
      <c r="AV337" s="15" t="s">
        <v>181</v>
      </c>
      <c r="AW337" s="15" t="s">
        <v>32</v>
      </c>
      <c r="AX337" s="15" t="s">
        <v>83</v>
      </c>
      <c r="AY337" s="172" t="s">
        <v>174</v>
      </c>
    </row>
    <row r="338" spans="2:65" s="1" customFormat="1" ht="24.15" customHeight="1">
      <c r="B338" s="32"/>
      <c r="C338" s="137" t="s">
        <v>401</v>
      </c>
      <c r="D338" s="137" t="s">
        <v>176</v>
      </c>
      <c r="E338" s="138" t="s">
        <v>402</v>
      </c>
      <c r="F338" s="139" t="s">
        <v>403</v>
      </c>
      <c r="G338" s="140" t="s">
        <v>179</v>
      </c>
      <c r="H338" s="141">
        <v>154.30000000000001</v>
      </c>
      <c r="I338" s="142"/>
      <c r="J338" s="143">
        <f>ROUND(I338*H338,2)</f>
        <v>0</v>
      </c>
      <c r="K338" s="139" t="s">
        <v>180</v>
      </c>
      <c r="L338" s="32"/>
      <c r="M338" s="144" t="s">
        <v>1</v>
      </c>
      <c r="N338" s="145" t="s">
        <v>41</v>
      </c>
      <c r="P338" s="146">
        <f>O338*H338</f>
        <v>0</v>
      </c>
      <c r="Q338" s="146">
        <v>1.3999999999999999E-4</v>
      </c>
      <c r="R338" s="146">
        <f>Q338*H338</f>
        <v>2.1602E-2</v>
      </c>
      <c r="S338" s="146">
        <v>0</v>
      </c>
      <c r="T338" s="147">
        <f>S338*H338</f>
        <v>0</v>
      </c>
      <c r="AR338" s="148" t="s">
        <v>181</v>
      </c>
      <c r="AT338" s="148" t="s">
        <v>176</v>
      </c>
      <c r="AU338" s="148" t="s">
        <v>85</v>
      </c>
      <c r="AY338" s="17" t="s">
        <v>174</v>
      </c>
      <c r="BE338" s="149">
        <f>IF(N338="základní",J338,0)</f>
        <v>0</v>
      </c>
      <c r="BF338" s="149">
        <f>IF(N338="snížená",J338,0)</f>
        <v>0</v>
      </c>
      <c r="BG338" s="149">
        <f>IF(N338="zákl. přenesená",J338,0)</f>
        <v>0</v>
      </c>
      <c r="BH338" s="149">
        <f>IF(N338="sníž. přenesená",J338,0)</f>
        <v>0</v>
      </c>
      <c r="BI338" s="149">
        <f>IF(N338="nulová",J338,0)</f>
        <v>0</v>
      </c>
      <c r="BJ338" s="17" t="s">
        <v>83</v>
      </c>
      <c r="BK338" s="149">
        <f>ROUND(I338*H338,2)</f>
        <v>0</v>
      </c>
      <c r="BL338" s="17" t="s">
        <v>181</v>
      </c>
      <c r="BM338" s="148" t="s">
        <v>404</v>
      </c>
    </row>
    <row r="339" spans="2:65" s="13" customFormat="1" ht="10">
      <c r="B339" s="157"/>
      <c r="D339" s="151" t="s">
        <v>183</v>
      </c>
      <c r="E339" s="158" t="s">
        <v>1</v>
      </c>
      <c r="F339" s="159" t="s">
        <v>399</v>
      </c>
      <c r="H339" s="160">
        <v>84.9</v>
      </c>
      <c r="I339" s="161"/>
      <c r="L339" s="157"/>
      <c r="M339" s="162"/>
      <c r="T339" s="163"/>
      <c r="AT339" s="158" t="s">
        <v>183</v>
      </c>
      <c r="AU339" s="158" t="s">
        <v>85</v>
      </c>
      <c r="AV339" s="13" t="s">
        <v>85</v>
      </c>
      <c r="AW339" s="13" t="s">
        <v>32</v>
      </c>
      <c r="AX339" s="13" t="s">
        <v>76</v>
      </c>
      <c r="AY339" s="158" t="s">
        <v>174</v>
      </c>
    </row>
    <row r="340" spans="2:65" s="13" customFormat="1" ht="10">
      <c r="B340" s="157"/>
      <c r="D340" s="151" t="s">
        <v>183</v>
      </c>
      <c r="E340" s="158" t="s">
        <v>1</v>
      </c>
      <c r="F340" s="159" t="s">
        <v>400</v>
      </c>
      <c r="H340" s="160">
        <v>69.400000000000006</v>
      </c>
      <c r="I340" s="161"/>
      <c r="L340" s="157"/>
      <c r="M340" s="162"/>
      <c r="T340" s="163"/>
      <c r="AT340" s="158" t="s">
        <v>183</v>
      </c>
      <c r="AU340" s="158" t="s">
        <v>85</v>
      </c>
      <c r="AV340" s="13" t="s">
        <v>85</v>
      </c>
      <c r="AW340" s="13" t="s">
        <v>32</v>
      </c>
      <c r="AX340" s="13" t="s">
        <v>76</v>
      </c>
      <c r="AY340" s="158" t="s">
        <v>174</v>
      </c>
    </row>
    <row r="341" spans="2:65" s="14" customFormat="1" ht="10">
      <c r="B341" s="164"/>
      <c r="D341" s="151" t="s">
        <v>183</v>
      </c>
      <c r="E341" s="165" t="s">
        <v>1</v>
      </c>
      <c r="F341" s="166" t="s">
        <v>187</v>
      </c>
      <c r="H341" s="167">
        <v>154.30000000000001</v>
      </c>
      <c r="I341" s="168"/>
      <c r="L341" s="164"/>
      <c r="M341" s="169"/>
      <c r="T341" s="170"/>
      <c r="AT341" s="165" t="s">
        <v>183</v>
      </c>
      <c r="AU341" s="165" t="s">
        <v>85</v>
      </c>
      <c r="AV341" s="14" t="s">
        <v>188</v>
      </c>
      <c r="AW341" s="14" t="s">
        <v>32</v>
      </c>
      <c r="AX341" s="14" t="s">
        <v>76</v>
      </c>
      <c r="AY341" s="165" t="s">
        <v>174</v>
      </c>
    </row>
    <row r="342" spans="2:65" s="15" customFormat="1" ht="10">
      <c r="B342" s="171"/>
      <c r="D342" s="151" t="s">
        <v>183</v>
      </c>
      <c r="E342" s="172" t="s">
        <v>1</v>
      </c>
      <c r="F342" s="173" t="s">
        <v>189</v>
      </c>
      <c r="H342" s="174">
        <v>154.30000000000001</v>
      </c>
      <c r="I342" s="175"/>
      <c r="L342" s="171"/>
      <c r="M342" s="176"/>
      <c r="T342" s="177"/>
      <c r="AT342" s="172" t="s">
        <v>183</v>
      </c>
      <c r="AU342" s="172" t="s">
        <v>85</v>
      </c>
      <c r="AV342" s="15" t="s">
        <v>181</v>
      </c>
      <c r="AW342" s="15" t="s">
        <v>32</v>
      </c>
      <c r="AX342" s="15" t="s">
        <v>83</v>
      </c>
      <c r="AY342" s="172" t="s">
        <v>174</v>
      </c>
    </row>
    <row r="343" spans="2:65" s="1" customFormat="1" ht="49" customHeight="1">
      <c r="B343" s="32"/>
      <c r="C343" s="137" t="s">
        <v>405</v>
      </c>
      <c r="D343" s="137" t="s">
        <v>176</v>
      </c>
      <c r="E343" s="138" t="s">
        <v>406</v>
      </c>
      <c r="F343" s="139" t="s">
        <v>407</v>
      </c>
      <c r="G343" s="140" t="s">
        <v>179</v>
      </c>
      <c r="H343" s="141">
        <v>69.400000000000006</v>
      </c>
      <c r="I343" s="142"/>
      <c r="J343" s="143">
        <f>ROUND(I343*H343,2)</f>
        <v>0</v>
      </c>
      <c r="K343" s="139" t="s">
        <v>180</v>
      </c>
      <c r="L343" s="32"/>
      <c r="M343" s="144" t="s">
        <v>1</v>
      </c>
      <c r="N343" s="145" t="s">
        <v>41</v>
      </c>
      <c r="P343" s="146">
        <f>O343*H343</f>
        <v>0</v>
      </c>
      <c r="Q343" s="146">
        <v>1.18E-2</v>
      </c>
      <c r="R343" s="146">
        <f>Q343*H343</f>
        <v>0.81892000000000009</v>
      </c>
      <c r="S343" s="146">
        <v>0</v>
      </c>
      <c r="T343" s="147">
        <f>S343*H343</f>
        <v>0</v>
      </c>
      <c r="AR343" s="148" t="s">
        <v>181</v>
      </c>
      <c r="AT343" s="148" t="s">
        <v>176</v>
      </c>
      <c r="AU343" s="148" t="s">
        <v>85</v>
      </c>
      <c r="AY343" s="17" t="s">
        <v>174</v>
      </c>
      <c r="BE343" s="149">
        <f>IF(N343="základní",J343,0)</f>
        <v>0</v>
      </c>
      <c r="BF343" s="149">
        <f>IF(N343="snížená",J343,0)</f>
        <v>0</v>
      </c>
      <c r="BG343" s="149">
        <f>IF(N343="zákl. přenesená",J343,0)</f>
        <v>0</v>
      </c>
      <c r="BH343" s="149">
        <f>IF(N343="sníž. přenesená",J343,0)</f>
        <v>0</v>
      </c>
      <c r="BI343" s="149">
        <f>IF(N343="nulová",J343,0)</f>
        <v>0</v>
      </c>
      <c r="BJ343" s="17" t="s">
        <v>83</v>
      </c>
      <c r="BK343" s="149">
        <f>ROUND(I343*H343,2)</f>
        <v>0</v>
      </c>
      <c r="BL343" s="17" t="s">
        <v>181</v>
      </c>
      <c r="BM343" s="148" t="s">
        <v>408</v>
      </c>
    </row>
    <row r="344" spans="2:65" s="13" customFormat="1" ht="10">
      <c r="B344" s="157"/>
      <c r="D344" s="151" t="s">
        <v>183</v>
      </c>
      <c r="E344" s="158" t="s">
        <v>1</v>
      </c>
      <c r="F344" s="159" t="s">
        <v>400</v>
      </c>
      <c r="H344" s="160">
        <v>69.400000000000006</v>
      </c>
      <c r="I344" s="161"/>
      <c r="L344" s="157"/>
      <c r="M344" s="162"/>
      <c r="T344" s="163"/>
      <c r="AT344" s="158" t="s">
        <v>183</v>
      </c>
      <c r="AU344" s="158" t="s">
        <v>85</v>
      </c>
      <c r="AV344" s="13" t="s">
        <v>85</v>
      </c>
      <c r="AW344" s="13" t="s">
        <v>32</v>
      </c>
      <c r="AX344" s="13" t="s">
        <v>76</v>
      </c>
      <c r="AY344" s="158" t="s">
        <v>174</v>
      </c>
    </row>
    <row r="345" spans="2:65" s="14" customFormat="1" ht="10">
      <c r="B345" s="164"/>
      <c r="D345" s="151" t="s">
        <v>183</v>
      </c>
      <c r="E345" s="165" t="s">
        <v>1</v>
      </c>
      <c r="F345" s="166" t="s">
        <v>187</v>
      </c>
      <c r="H345" s="167">
        <v>69.400000000000006</v>
      </c>
      <c r="I345" s="168"/>
      <c r="L345" s="164"/>
      <c r="M345" s="169"/>
      <c r="T345" s="170"/>
      <c r="AT345" s="165" t="s">
        <v>183</v>
      </c>
      <c r="AU345" s="165" t="s">
        <v>85</v>
      </c>
      <c r="AV345" s="14" t="s">
        <v>188</v>
      </c>
      <c r="AW345" s="14" t="s">
        <v>32</v>
      </c>
      <c r="AX345" s="14" t="s">
        <v>76</v>
      </c>
      <c r="AY345" s="165" t="s">
        <v>174</v>
      </c>
    </row>
    <row r="346" spans="2:65" s="15" customFormat="1" ht="10">
      <c r="B346" s="171"/>
      <c r="D346" s="151" t="s">
        <v>183</v>
      </c>
      <c r="E346" s="172" t="s">
        <v>1</v>
      </c>
      <c r="F346" s="173" t="s">
        <v>189</v>
      </c>
      <c r="H346" s="174">
        <v>69.400000000000006</v>
      </c>
      <c r="I346" s="175"/>
      <c r="L346" s="171"/>
      <c r="M346" s="176"/>
      <c r="T346" s="177"/>
      <c r="AT346" s="172" t="s">
        <v>183</v>
      </c>
      <c r="AU346" s="172" t="s">
        <v>85</v>
      </c>
      <c r="AV346" s="15" t="s">
        <v>181</v>
      </c>
      <c r="AW346" s="15" t="s">
        <v>32</v>
      </c>
      <c r="AX346" s="15" t="s">
        <v>83</v>
      </c>
      <c r="AY346" s="172" t="s">
        <v>174</v>
      </c>
    </row>
    <row r="347" spans="2:65" s="1" customFormat="1" ht="24.15" customHeight="1">
      <c r="B347" s="32"/>
      <c r="C347" s="178" t="s">
        <v>409</v>
      </c>
      <c r="D347" s="178" t="s">
        <v>256</v>
      </c>
      <c r="E347" s="179" t="s">
        <v>410</v>
      </c>
      <c r="F347" s="180" t="s">
        <v>411</v>
      </c>
      <c r="G347" s="181" t="s">
        <v>179</v>
      </c>
      <c r="H347" s="182">
        <v>72.87</v>
      </c>
      <c r="I347" s="183"/>
      <c r="J347" s="184">
        <f>ROUND(I347*H347,2)</f>
        <v>0</v>
      </c>
      <c r="K347" s="180" t="s">
        <v>180</v>
      </c>
      <c r="L347" s="185"/>
      <c r="M347" s="186" t="s">
        <v>1</v>
      </c>
      <c r="N347" s="187" t="s">
        <v>41</v>
      </c>
      <c r="P347" s="146">
        <f>O347*H347</f>
        <v>0</v>
      </c>
      <c r="Q347" s="146">
        <v>3.1E-2</v>
      </c>
      <c r="R347" s="146">
        <f>Q347*H347</f>
        <v>2.2589700000000001</v>
      </c>
      <c r="S347" s="146">
        <v>0</v>
      </c>
      <c r="T347" s="147">
        <f>S347*H347</f>
        <v>0</v>
      </c>
      <c r="AR347" s="148" t="s">
        <v>224</v>
      </c>
      <c r="AT347" s="148" t="s">
        <v>256</v>
      </c>
      <c r="AU347" s="148" t="s">
        <v>85</v>
      </c>
      <c r="AY347" s="17" t="s">
        <v>174</v>
      </c>
      <c r="BE347" s="149">
        <f>IF(N347="základní",J347,0)</f>
        <v>0</v>
      </c>
      <c r="BF347" s="149">
        <f>IF(N347="snížená",J347,0)</f>
        <v>0</v>
      </c>
      <c r="BG347" s="149">
        <f>IF(N347="zákl. přenesená",J347,0)</f>
        <v>0</v>
      </c>
      <c r="BH347" s="149">
        <f>IF(N347="sníž. přenesená",J347,0)</f>
        <v>0</v>
      </c>
      <c r="BI347" s="149">
        <f>IF(N347="nulová",J347,0)</f>
        <v>0</v>
      </c>
      <c r="BJ347" s="17" t="s">
        <v>83</v>
      </c>
      <c r="BK347" s="149">
        <f>ROUND(I347*H347,2)</f>
        <v>0</v>
      </c>
      <c r="BL347" s="17" t="s">
        <v>181</v>
      </c>
      <c r="BM347" s="148" t="s">
        <v>412</v>
      </c>
    </row>
    <row r="348" spans="2:65" s="13" customFormat="1" ht="10">
      <c r="B348" s="157"/>
      <c r="D348" s="151" t="s">
        <v>183</v>
      </c>
      <c r="F348" s="159" t="s">
        <v>413</v>
      </c>
      <c r="H348" s="160">
        <v>72.87</v>
      </c>
      <c r="I348" s="161"/>
      <c r="L348" s="157"/>
      <c r="M348" s="162"/>
      <c r="T348" s="163"/>
      <c r="AT348" s="158" t="s">
        <v>183</v>
      </c>
      <c r="AU348" s="158" t="s">
        <v>85</v>
      </c>
      <c r="AV348" s="13" t="s">
        <v>85</v>
      </c>
      <c r="AW348" s="13" t="s">
        <v>4</v>
      </c>
      <c r="AX348" s="13" t="s">
        <v>83</v>
      </c>
      <c r="AY348" s="158" t="s">
        <v>174</v>
      </c>
    </row>
    <row r="349" spans="2:65" s="1" customFormat="1" ht="44.25" customHeight="1">
      <c r="B349" s="32"/>
      <c r="C349" s="137" t="s">
        <v>414</v>
      </c>
      <c r="D349" s="137" t="s">
        <v>176</v>
      </c>
      <c r="E349" s="138" t="s">
        <v>415</v>
      </c>
      <c r="F349" s="139" t="s">
        <v>416</v>
      </c>
      <c r="G349" s="140" t="s">
        <v>179</v>
      </c>
      <c r="H349" s="141">
        <v>84.9</v>
      </c>
      <c r="I349" s="142"/>
      <c r="J349" s="143">
        <f>ROUND(I349*H349,2)</f>
        <v>0</v>
      </c>
      <c r="K349" s="139" t="s">
        <v>180</v>
      </c>
      <c r="L349" s="32"/>
      <c r="M349" s="144" t="s">
        <v>1</v>
      </c>
      <c r="N349" s="145" t="s">
        <v>41</v>
      </c>
      <c r="P349" s="146">
        <f>O349*H349</f>
        <v>0</v>
      </c>
      <c r="Q349" s="146">
        <v>1.2E-2</v>
      </c>
      <c r="R349" s="146">
        <f>Q349*H349</f>
        <v>1.0188000000000001</v>
      </c>
      <c r="S349" s="146">
        <v>0</v>
      </c>
      <c r="T349" s="147">
        <f>S349*H349</f>
        <v>0</v>
      </c>
      <c r="AR349" s="148" t="s">
        <v>181</v>
      </c>
      <c r="AT349" s="148" t="s">
        <v>176</v>
      </c>
      <c r="AU349" s="148" t="s">
        <v>85</v>
      </c>
      <c r="AY349" s="17" t="s">
        <v>174</v>
      </c>
      <c r="BE349" s="149">
        <f>IF(N349="základní",J349,0)</f>
        <v>0</v>
      </c>
      <c r="BF349" s="149">
        <f>IF(N349="snížená",J349,0)</f>
        <v>0</v>
      </c>
      <c r="BG349" s="149">
        <f>IF(N349="zákl. přenesená",J349,0)</f>
        <v>0</v>
      </c>
      <c r="BH349" s="149">
        <f>IF(N349="sníž. přenesená",J349,0)</f>
        <v>0</v>
      </c>
      <c r="BI349" s="149">
        <f>IF(N349="nulová",J349,0)</f>
        <v>0</v>
      </c>
      <c r="BJ349" s="17" t="s">
        <v>83</v>
      </c>
      <c r="BK349" s="149">
        <f>ROUND(I349*H349,2)</f>
        <v>0</v>
      </c>
      <c r="BL349" s="17" t="s">
        <v>181</v>
      </c>
      <c r="BM349" s="148" t="s">
        <v>417</v>
      </c>
    </row>
    <row r="350" spans="2:65" s="13" customFormat="1" ht="10">
      <c r="B350" s="157"/>
      <c r="D350" s="151" t="s">
        <v>183</v>
      </c>
      <c r="E350" s="158" t="s">
        <v>1</v>
      </c>
      <c r="F350" s="159" t="s">
        <v>399</v>
      </c>
      <c r="H350" s="160">
        <v>84.9</v>
      </c>
      <c r="I350" s="161"/>
      <c r="L350" s="157"/>
      <c r="M350" s="162"/>
      <c r="T350" s="163"/>
      <c r="AT350" s="158" t="s">
        <v>183</v>
      </c>
      <c r="AU350" s="158" t="s">
        <v>85</v>
      </c>
      <c r="AV350" s="13" t="s">
        <v>85</v>
      </c>
      <c r="AW350" s="13" t="s">
        <v>32</v>
      </c>
      <c r="AX350" s="13" t="s">
        <v>76</v>
      </c>
      <c r="AY350" s="158" t="s">
        <v>174</v>
      </c>
    </row>
    <row r="351" spans="2:65" s="14" customFormat="1" ht="10">
      <c r="B351" s="164"/>
      <c r="D351" s="151" t="s">
        <v>183</v>
      </c>
      <c r="E351" s="165" t="s">
        <v>1</v>
      </c>
      <c r="F351" s="166" t="s">
        <v>187</v>
      </c>
      <c r="H351" s="167">
        <v>84.9</v>
      </c>
      <c r="I351" s="168"/>
      <c r="L351" s="164"/>
      <c r="M351" s="169"/>
      <c r="T351" s="170"/>
      <c r="AT351" s="165" t="s">
        <v>183</v>
      </c>
      <c r="AU351" s="165" t="s">
        <v>85</v>
      </c>
      <c r="AV351" s="14" t="s">
        <v>188</v>
      </c>
      <c r="AW351" s="14" t="s">
        <v>32</v>
      </c>
      <c r="AX351" s="14" t="s">
        <v>76</v>
      </c>
      <c r="AY351" s="165" t="s">
        <v>174</v>
      </c>
    </row>
    <row r="352" spans="2:65" s="15" customFormat="1" ht="10">
      <c r="B352" s="171"/>
      <c r="D352" s="151" t="s">
        <v>183</v>
      </c>
      <c r="E352" s="172" t="s">
        <v>1</v>
      </c>
      <c r="F352" s="173" t="s">
        <v>189</v>
      </c>
      <c r="H352" s="174">
        <v>84.9</v>
      </c>
      <c r="I352" s="175"/>
      <c r="L352" s="171"/>
      <c r="M352" s="176"/>
      <c r="T352" s="177"/>
      <c r="AT352" s="172" t="s">
        <v>183</v>
      </c>
      <c r="AU352" s="172" t="s">
        <v>85</v>
      </c>
      <c r="AV352" s="15" t="s">
        <v>181</v>
      </c>
      <c r="AW352" s="15" t="s">
        <v>32</v>
      </c>
      <c r="AX352" s="15" t="s">
        <v>83</v>
      </c>
      <c r="AY352" s="172" t="s">
        <v>174</v>
      </c>
    </row>
    <row r="353" spans="2:65" s="1" customFormat="1" ht="24.15" customHeight="1">
      <c r="B353" s="32"/>
      <c r="C353" s="178" t="s">
        <v>418</v>
      </c>
      <c r="D353" s="178" t="s">
        <v>256</v>
      </c>
      <c r="E353" s="179" t="s">
        <v>419</v>
      </c>
      <c r="F353" s="180" t="s">
        <v>420</v>
      </c>
      <c r="G353" s="181" t="s">
        <v>179</v>
      </c>
      <c r="H353" s="182">
        <v>89.144999999999996</v>
      </c>
      <c r="I353" s="183"/>
      <c r="J353" s="184">
        <f>ROUND(I353*H353,2)</f>
        <v>0</v>
      </c>
      <c r="K353" s="180" t="s">
        <v>180</v>
      </c>
      <c r="L353" s="185"/>
      <c r="M353" s="186" t="s">
        <v>1</v>
      </c>
      <c r="N353" s="187" t="s">
        <v>41</v>
      </c>
      <c r="P353" s="146">
        <f>O353*H353</f>
        <v>0</v>
      </c>
      <c r="Q353" s="146">
        <v>1.55E-2</v>
      </c>
      <c r="R353" s="146">
        <f>Q353*H353</f>
        <v>1.3817474999999999</v>
      </c>
      <c r="S353" s="146">
        <v>0</v>
      </c>
      <c r="T353" s="147">
        <f>S353*H353</f>
        <v>0</v>
      </c>
      <c r="AR353" s="148" t="s">
        <v>224</v>
      </c>
      <c r="AT353" s="148" t="s">
        <v>256</v>
      </c>
      <c r="AU353" s="148" t="s">
        <v>85</v>
      </c>
      <c r="AY353" s="17" t="s">
        <v>174</v>
      </c>
      <c r="BE353" s="149">
        <f>IF(N353="základní",J353,0)</f>
        <v>0</v>
      </c>
      <c r="BF353" s="149">
        <f>IF(N353="snížená",J353,0)</f>
        <v>0</v>
      </c>
      <c r="BG353" s="149">
        <f>IF(N353="zákl. přenesená",J353,0)</f>
        <v>0</v>
      </c>
      <c r="BH353" s="149">
        <f>IF(N353="sníž. přenesená",J353,0)</f>
        <v>0</v>
      </c>
      <c r="BI353" s="149">
        <f>IF(N353="nulová",J353,0)</f>
        <v>0</v>
      </c>
      <c r="BJ353" s="17" t="s">
        <v>83</v>
      </c>
      <c r="BK353" s="149">
        <f>ROUND(I353*H353,2)</f>
        <v>0</v>
      </c>
      <c r="BL353" s="17" t="s">
        <v>181</v>
      </c>
      <c r="BM353" s="148" t="s">
        <v>421</v>
      </c>
    </row>
    <row r="354" spans="2:65" s="13" customFormat="1" ht="10">
      <c r="B354" s="157"/>
      <c r="D354" s="151" t="s">
        <v>183</v>
      </c>
      <c r="F354" s="159" t="s">
        <v>422</v>
      </c>
      <c r="H354" s="160">
        <v>89.144999999999996</v>
      </c>
      <c r="I354" s="161"/>
      <c r="L354" s="157"/>
      <c r="M354" s="162"/>
      <c r="T354" s="163"/>
      <c r="AT354" s="158" t="s">
        <v>183</v>
      </c>
      <c r="AU354" s="158" t="s">
        <v>85</v>
      </c>
      <c r="AV354" s="13" t="s">
        <v>85</v>
      </c>
      <c r="AW354" s="13" t="s">
        <v>4</v>
      </c>
      <c r="AX354" s="13" t="s">
        <v>83</v>
      </c>
      <c r="AY354" s="158" t="s">
        <v>174</v>
      </c>
    </row>
    <row r="355" spans="2:65" s="1" customFormat="1" ht="24.15" customHeight="1">
      <c r="B355" s="32"/>
      <c r="C355" s="178" t="s">
        <v>423</v>
      </c>
      <c r="D355" s="178" t="s">
        <v>256</v>
      </c>
      <c r="E355" s="179" t="s">
        <v>424</v>
      </c>
      <c r="F355" s="180" t="s">
        <v>425</v>
      </c>
      <c r="G355" s="181" t="s">
        <v>179</v>
      </c>
      <c r="H355" s="182">
        <v>89.144999999999996</v>
      </c>
      <c r="I355" s="183"/>
      <c r="J355" s="184">
        <f>ROUND(I355*H355,2)</f>
        <v>0</v>
      </c>
      <c r="K355" s="180" t="s">
        <v>180</v>
      </c>
      <c r="L355" s="185"/>
      <c r="M355" s="186" t="s">
        <v>1</v>
      </c>
      <c r="N355" s="187" t="s">
        <v>41</v>
      </c>
      <c r="P355" s="146">
        <f>O355*H355</f>
        <v>0</v>
      </c>
      <c r="Q355" s="146">
        <v>2.5000000000000001E-2</v>
      </c>
      <c r="R355" s="146">
        <f>Q355*H355</f>
        <v>2.2286250000000001</v>
      </c>
      <c r="S355" s="146">
        <v>0</v>
      </c>
      <c r="T355" s="147">
        <f>S355*H355</f>
        <v>0</v>
      </c>
      <c r="AR355" s="148" t="s">
        <v>224</v>
      </c>
      <c r="AT355" s="148" t="s">
        <v>256</v>
      </c>
      <c r="AU355" s="148" t="s">
        <v>85</v>
      </c>
      <c r="AY355" s="17" t="s">
        <v>174</v>
      </c>
      <c r="BE355" s="149">
        <f>IF(N355="základní",J355,0)</f>
        <v>0</v>
      </c>
      <c r="BF355" s="149">
        <f>IF(N355="snížená",J355,0)</f>
        <v>0</v>
      </c>
      <c r="BG355" s="149">
        <f>IF(N355="zákl. přenesená",J355,0)</f>
        <v>0</v>
      </c>
      <c r="BH355" s="149">
        <f>IF(N355="sníž. přenesená",J355,0)</f>
        <v>0</v>
      </c>
      <c r="BI355" s="149">
        <f>IF(N355="nulová",J355,0)</f>
        <v>0</v>
      </c>
      <c r="BJ355" s="17" t="s">
        <v>83</v>
      </c>
      <c r="BK355" s="149">
        <f>ROUND(I355*H355,2)</f>
        <v>0</v>
      </c>
      <c r="BL355" s="17" t="s">
        <v>181</v>
      </c>
      <c r="BM355" s="148" t="s">
        <v>426</v>
      </c>
    </row>
    <row r="356" spans="2:65" s="13" customFormat="1" ht="10">
      <c r="B356" s="157"/>
      <c r="D356" s="151" t="s">
        <v>183</v>
      </c>
      <c r="F356" s="159" t="s">
        <v>422</v>
      </c>
      <c r="H356" s="160">
        <v>89.144999999999996</v>
      </c>
      <c r="I356" s="161"/>
      <c r="L356" s="157"/>
      <c r="M356" s="162"/>
      <c r="T356" s="163"/>
      <c r="AT356" s="158" t="s">
        <v>183</v>
      </c>
      <c r="AU356" s="158" t="s">
        <v>85</v>
      </c>
      <c r="AV356" s="13" t="s">
        <v>85</v>
      </c>
      <c r="AW356" s="13" t="s">
        <v>4</v>
      </c>
      <c r="AX356" s="13" t="s">
        <v>83</v>
      </c>
      <c r="AY356" s="158" t="s">
        <v>174</v>
      </c>
    </row>
    <row r="357" spans="2:65" s="1" customFormat="1" ht="24.15" customHeight="1">
      <c r="B357" s="32"/>
      <c r="C357" s="137" t="s">
        <v>427</v>
      </c>
      <c r="D357" s="137" t="s">
        <v>176</v>
      </c>
      <c r="E357" s="138" t="s">
        <v>428</v>
      </c>
      <c r="F357" s="139" t="s">
        <v>429</v>
      </c>
      <c r="G357" s="140" t="s">
        <v>179</v>
      </c>
      <c r="H357" s="141">
        <v>154.30000000000001</v>
      </c>
      <c r="I357" s="142"/>
      <c r="J357" s="143">
        <f>ROUND(I357*H357,2)</f>
        <v>0</v>
      </c>
      <c r="K357" s="139" t="s">
        <v>180</v>
      </c>
      <c r="L357" s="32"/>
      <c r="M357" s="144" t="s">
        <v>1</v>
      </c>
      <c r="N357" s="145" t="s">
        <v>41</v>
      </c>
      <c r="P357" s="146">
        <f>O357*H357</f>
        <v>0</v>
      </c>
      <c r="Q357" s="146">
        <v>1.8E-3</v>
      </c>
      <c r="R357" s="146">
        <f>Q357*H357</f>
        <v>0.27773999999999999</v>
      </c>
      <c r="S357" s="146">
        <v>0</v>
      </c>
      <c r="T357" s="147">
        <f>S357*H357</f>
        <v>0</v>
      </c>
      <c r="AR357" s="148" t="s">
        <v>181</v>
      </c>
      <c r="AT357" s="148" t="s">
        <v>176</v>
      </c>
      <c r="AU357" s="148" t="s">
        <v>85</v>
      </c>
      <c r="AY357" s="17" t="s">
        <v>174</v>
      </c>
      <c r="BE357" s="149">
        <f>IF(N357="základní",J357,0)</f>
        <v>0</v>
      </c>
      <c r="BF357" s="149">
        <f>IF(N357="snížená",J357,0)</f>
        <v>0</v>
      </c>
      <c r="BG357" s="149">
        <f>IF(N357="zákl. přenesená",J357,0)</f>
        <v>0</v>
      </c>
      <c r="BH357" s="149">
        <f>IF(N357="sníž. přenesená",J357,0)</f>
        <v>0</v>
      </c>
      <c r="BI357" s="149">
        <f>IF(N357="nulová",J357,0)</f>
        <v>0</v>
      </c>
      <c r="BJ357" s="17" t="s">
        <v>83</v>
      </c>
      <c r="BK357" s="149">
        <f>ROUND(I357*H357,2)</f>
        <v>0</v>
      </c>
      <c r="BL357" s="17" t="s">
        <v>181</v>
      </c>
      <c r="BM357" s="148" t="s">
        <v>430</v>
      </c>
    </row>
    <row r="358" spans="2:65" s="13" customFormat="1" ht="10">
      <c r="B358" s="157"/>
      <c r="D358" s="151" t="s">
        <v>183</v>
      </c>
      <c r="E358" s="158" t="s">
        <v>1</v>
      </c>
      <c r="F358" s="159" t="s">
        <v>399</v>
      </c>
      <c r="H358" s="160">
        <v>84.9</v>
      </c>
      <c r="I358" s="161"/>
      <c r="L358" s="157"/>
      <c r="M358" s="162"/>
      <c r="T358" s="163"/>
      <c r="AT358" s="158" t="s">
        <v>183</v>
      </c>
      <c r="AU358" s="158" t="s">
        <v>85</v>
      </c>
      <c r="AV358" s="13" t="s">
        <v>85</v>
      </c>
      <c r="AW358" s="13" t="s">
        <v>32</v>
      </c>
      <c r="AX358" s="13" t="s">
        <v>76</v>
      </c>
      <c r="AY358" s="158" t="s">
        <v>174</v>
      </c>
    </row>
    <row r="359" spans="2:65" s="13" customFormat="1" ht="10">
      <c r="B359" s="157"/>
      <c r="D359" s="151" t="s">
        <v>183</v>
      </c>
      <c r="E359" s="158" t="s">
        <v>1</v>
      </c>
      <c r="F359" s="159" t="s">
        <v>400</v>
      </c>
      <c r="H359" s="160">
        <v>69.400000000000006</v>
      </c>
      <c r="I359" s="161"/>
      <c r="L359" s="157"/>
      <c r="M359" s="162"/>
      <c r="T359" s="163"/>
      <c r="AT359" s="158" t="s">
        <v>183</v>
      </c>
      <c r="AU359" s="158" t="s">
        <v>85</v>
      </c>
      <c r="AV359" s="13" t="s">
        <v>85</v>
      </c>
      <c r="AW359" s="13" t="s">
        <v>32</v>
      </c>
      <c r="AX359" s="13" t="s">
        <v>76</v>
      </c>
      <c r="AY359" s="158" t="s">
        <v>174</v>
      </c>
    </row>
    <row r="360" spans="2:65" s="14" customFormat="1" ht="10">
      <c r="B360" s="164"/>
      <c r="D360" s="151" t="s">
        <v>183</v>
      </c>
      <c r="E360" s="165" t="s">
        <v>1</v>
      </c>
      <c r="F360" s="166" t="s">
        <v>187</v>
      </c>
      <c r="H360" s="167">
        <v>154.30000000000001</v>
      </c>
      <c r="I360" s="168"/>
      <c r="L360" s="164"/>
      <c r="M360" s="169"/>
      <c r="T360" s="170"/>
      <c r="AT360" s="165" t="s">
        <v>183</v>
      </c>
      <c r="AU360" s="165" t="s">
        <v>85</v>
      </c>
      <c r="AV360" s="14" t="s">
        <v>188</v>
      </c>
      <c r="AW360" s="14" t="s">
        <v>32</v>
      </c>
      <c r="AX360" s="14" t="s">
        <v>76</v>
      </c>
      <c r="AY360" s="165" t="s">
        <v>174</v>
      </c>
    </row>
    <row r="361" spans="2:65" s="15" customFormat="1" ht="10">
      <c r="B361" s="171"/>
      <c r="D361" s="151" t="s">
        <v>183</v>
      </c>
      <c r="E361" s="172" t="s">
        <v>1</v>
      </c>
      <c r="F361" s="173" t="s">
        <v>189</v>
      </c>
      <c r="H361" s="174">
        <v>154.30000000000001</v>
      </c>
      <c r="I361" s="175"/>
      <c r="L361" s="171"/>
      <c r="M361" s="176"/>
      <c r="T361" s="177"/>
      <c r="AT361" s="172" t="s">
        <v>183</v>
      </c>
      <c r="AU361" s="172" t="s">
        <v>85</v>
      </c>
      <c r="AV361" s="15" t="s">
        <v>181</v>
      </c>
      <c r="AW361" s="15" t="s">
        <v>32</v>
      </c>
      <c r="AX361" s="15" t="s">
        <v>83</v>
      </c>
      <c r="AY361" s="172" t="s">
        <v>174</v>
      </c>
    </row>
    <row r="362" spans="2:65" s="1" customFormat="1" ht="16.5" customHeight="1">
      <c r="B362" s="32"/>
      <c r="C362" s="137" t="s">
        <v>431</v>
      </c>
      <c r="D362" s="137" t="s">
        <v>176</v>
      </c>
      <c r="E362" s="138" t="s">
        <v>432</v>
      </c>
      <c r="F362" s="139" t="s">
        <v>433</v>
      </c>
      <c r="G362" s="140" t="s">
        <v>179</v>
      </c>
      <c r="H362" s="141">
        <v>10.75</v>
      </c>
      <c r="I362" s="142"/>
      <c r="J362" s="143">
        <f>ROUND(I362*H362,2)</f>
        <v>0</v>
      </c>
      <c r="K362" s="139" t="s">
        <v>180</v>
      </c>
      <c r="L362" s="32"/>
      <c r="M362" s="144" t="s">
        <v>1</v>
      </c>
      <c r="N362" s="145" t="s">
        <v>41</v>
      </c>
      <c r="P362" s="146">
        <f>O362*H362</f>
        <v>0</v>
      </c>
      <c r="Q362" s="146">
        <v>2.5999999999999998E-4</v>
      </c>
      <c r="R362" s="146">
        <f>Q362*H362</f>
        <v>2.7949999999999997E-3</v>
      </c>
      <c r="S362" s="146">
        <v>0</v>
      </c>
      <c r="T362" s="147">
        <f>S362*H362</f>
        <v>0</v>
      </c>
      <c r="AR362" s="148" t="s">
        <v>181</v>
      </c>
      <c r="AT362" s="148" t="s">
        <v>176</v>
      </c>
      <c r="AU362" s="148" t="s">
        <v>85</v>
      </c>
      <c r="AY362" s="17" t="s">
        <v>174</v>
      </c>
      <c r="BE362" s="149">
        <f>IF(N362="základní",J362,0)</f>
        <v>0</v>
      </c>
      <c r="BF362" s="149">
        <f>IF(N362="snížená",J362,0)</f>
        <v>0</v>
      </c>
      <c r="BG362" s="149">
        <f>IF(N362="zákl. přenesená",J362,0)</f>
        <v>0</v>
      </c>
      <c r="BH362" s="149">
        <f>IF(N362="sníž. přenesená",J362,0)</f>
        <v>0</v>
      </c>
      <c r="BI362" s="149">
        <f>IF(N362="nulová",J362,0)</f>
        <v>0</v>
      </c>
      <c r="BJ362" s="17" t="s">
        <v>83</v>
      </c>
      <c r="BK362" s="149">
        <f>ROUND(I362*H362,2)</f>
        <v>0</v>
      </c>
      <c r="BL362" s="17" t="s">
        <v>181</v>
      </c>
      <c r="BM362" s="148" t="s">
        <v>434</v>
      </c>
    </row>
    <row r="363" spans="2:65" s="13" customFormat="1" ht="10">
      <c r="B363" s="157"/>
      <c r="D363" s="151" t="s">
        <v>183</v>
      </c>
      <c r="E363" s="158" t="s">
        <v>1</v>
      </c>
      <c r="F363" s="159" t="s">
        <v>435</v>
      </c>
      <c r="H363" s="160">
        <v>10.75</v>
      </c>
      <c r="I363" s="161"/>
      <c r="L363" s="157"/>
      <c r="M363" s="162"/>
      <c r="T363" s="163"/>
      <c r="AT363" s="158" t="s">
        <v>183</v>
      </c>
      <c r="AU363" s="158" t="s">
        <v>85</v>
      </c>
      <c r="AV363" s="13" t="s">
        <v>85</v>
      </c>
      <c r="AW363" s="13" t="s">
        <v>32</v>
      </c>
      <c r="AX363" s="13" t="s">
        <v>76</v>
      </c>
      <c r="AY363" s="158" t="s">
        <v>174</v>
      </c>
    </row>
    <row r="364" spans="2:65" s="14" customFormat="1" ht="10">
      <c r="B364" s="164"/>
      <c r="D364" s="151" t="s">
        <v>183</v>
      </c>
      <c r="E364" s="165" t="s">
        <v>1</v>
      </c>
      <c r="F364" s="166" t="s">
        <v>187</v>
      </c>
      <c r="H364" s="167">
        <v>10.75</v>
      </c>
      <c r="I364" s="168"/>
      <c r="L364" s="164"/>
      <c r="M364" s="169"/>
      <c r="T364" s="170"/>
      <c r="AT364" s="165" t="s">
        <v>183</v>
      </c>
      <c r="AU364" s="165" t="s">
        <v>85</v>
      </c>
      <c r="AV364" s="14" t="s">
        <v>188</v>
      </c>
      <c r="AW364" s="14" t="s">
        <v>32</v>
      </c>
      <c r="AX364" s="14" t="s">
        <v>76</v>
      </c>
      <c r="AY364" s="165" t="s">
        <v>174</v>
      </c>
    </row>
    <row r="365" spans="2:65" s="15" customFormat="1" ht="10">
      <c r="B365" s="171"/>
      <c r="D365" s="151" t="s">
        <v>183</v>
      </c>
      <c r="E365" s="172" t="s">
        <v>1</v>
      </c>
      <c r="F365" s="173" t="s">
        <v>189</v>
      </c>
      <c r="H365" s="174">
        <v>10.75</v>
      </c>
      <c r="I365" s="175"/>
      <c r="L365" s="171"/>
      <c r="M365" s="176"/>
      <c r="T365" s="177"/>
      <c r="AT365" s="172" t="s">
        <v>183</v>
      </c>
      <c r="AU365" s="172" t="s">
        <v>85</v>
      </c>
      <c r="AV365" s="15" t="s">
        <v>181</v>
      </c>
      <c r="AW365" s="15" t="s">
        <v>32</v>
      </c>
      <c r="AX365" s="15" t="s">
        <v>83</v>
      </c>
      <c r="AY365" s="172" t="s">
        <v>174</v>
      </c>
    </row>
    <row r="366" spans="2:65" s="1" customFormat="1" ht="24.15" customHeight="1">
      <c r="B366" s="32"/>
      <c r="C366" s="137" t="s">
        <v>436</v>
      </c>
      <c r="D366" s="137" t="s">
        <v>176</v>
      </c>
      <c r="E366" s="138" t="s">
        <v>437</v>
      </c>
      <c r="F366" s="139" t="s">
        <v>438</v>
      </c>
      <c r="G366" s="140" t="s">
        <v>439</v>
      </c>
      <c r="H366" s="141">
        <v>704.8</v>
      </c>
      <c r="I366" s="142"/>
      <c r="J366" s="143">
        <f>ROUND(I366*H366,2)</f>
        <v>0</v>
      </c>
      <c r="K366" s="139" t="s">
        <v>180</v>
      </c>
      <c r="L366" s="32"/>
      <c r="M366" s="144" t="s">
        <v>1</v>
      </c>
      <c r="N366" s="145" t="s">
        <v>41</v>
      </c>
      <c r="P366" s="146">
        <f>O366*H366</f>
        <v>0</v>
      </c>
      <c r="Q366" s="146">
        <v>0</v>
      </c>
      <c r="R366" s="146">
        <f>Q366*H366</f>
        <v>0</v>
      </c>
      <c r="S366" s="146">
        <v>0</v>
      </c>
      <c r="T366" s="147">
        <f>S366*H366</f>
        <v>0</v>
      </c>
      <c r="AR366" s="148" t="s">
        <v>181</v>
      </c>
      <c r="AT366" s="148" t="s">
        <v>176</v>
      </c>
      <c r="AU366" s="148" t="s">
        <v>85</v>
      </c>
      <c r="AY366" s="17" t="s">
        <v>174</v>
      </c>
      <c r="BE366" s="149">
        <f>IF(N366="základní",J366,0)</f>
        <v>0</v>
      </c>
      <c r="BF366" s="149">
        <f>IF(N366="snížená",J366,0)</f>
        <v>0</v>
      </c>
      <c r="BG366" s="149">
        <f>IF(N366="zákl. přenesená",J366,0)</f>
        <v>0</v>
      </c>
      <c r="BH366" s="149">
        <f>IF(N366="sníž. přenesená",J366,0)</f>
        <v>0</v>
      </c>
      <c r="BI366" s="149">
        <f>IF(N366="nulová",J366,0)</f>
        <v>0</v>
      </c>
      <c r="BJ366" s="17" t="s">
        <v>83</v>
      </c>
      <c r="BK366" s="149">
        <f>ROUND(I366*H366,2)</f>
        <v>0</v>
      </c>
      <c r="BL366" s="17" t="s">
        <v>181</v>
      </c>
      <c r="BM366" s="148" t="s">
        <v>440</v>
      </c>
    </row>
    <row r="367" spans="2:65" s="13" customFormat="1" ht="10">
      <c r="B367" s="157"/>
      <c r="D367" s="151" t="s">
        <v>183</v>
      </c>
      <c r="E367" s="158" t="s">
        <v>1</v>
      </c>
      <c r="F367" s="159" t="s">
        <v>441</v>
      </c>
      <c r="H367" s="160">
        <v>701.3</v>
      </c>
      <c r="I367" s="161"/>
      <c r="L367" s="157"/>
      <c r="M367" s="162"/>
      <c r="T367" s="163"/>
      <c r="AT367" s="158" t="s">
        <v>183</v>
      </c>
      <c r="AU367" s="158" t="s">
        <v>85</v>
      </c>
      <c r="AV367" s="13" t="s">
        <v>85</v>
      </c>
      <c r="AW367" s="13" t="s">
        <v>32</v>
      </c>
      <c r="AX367" s="13" t="s">
        <v>76</v>
      </c>
      <c r="AY367" s="158" t="s">
        <v>174</v>
      </c>
    </row>
    <row r="368" spans="2:65" s="13" customFormat="1" ht="10">
      <c r="B368" s="157"/>
      <c r="D368" s="151" t="s">
        <v>183</v>
      </c>
      <c r="E368" s="158" t="s">
        <v>1</v>
      </c>
      <c r="F368" s="159" t="s">
        <v>442</v>
      </c>
      <c r="H368" s="160">
        <v>3.5</v>
      </c>
      <c r="I368" s="161"/>
      <c r="L368" s="157"/>
      <c r="M368" s="162"/>
      <c r="T368" s="163"/>
      <c r="AT368" s="158" t="s">
        <v>183</v>
      </c>
      <c r="AU368" s="158" t="s">
        <v>85</v>
      </c>
      <c r="AV368" s="13" t="s">
        <v>85</v>
      </c>
      <c r="AW368" s="13" t="s">
        <v>32</v>
      </c>
      <c r="AX368" s="13" t="s">
        <v>76</v>
      </c>
      <c r="AY368" s="158" t="s">
        <v>174</v>
      </c>
    </row>
    <row r="369" spans="2:65" s="14" customFormat="1" ht="10">
      <c r="B369" s="164"/>
      <c r="D369" s="151" t="s">
        <v>183</v>
      </c>
      <c r="E369" s="165" t="s">
        <v>1</v>
      </c>
      <c r="F369" s="166" t="s">
        <v>187</v>
      </c>
      <c r="H369" s="167">
        <v>704.8</v>
      </c>
      <c r="I369" s="168"/>
      <c r="L369" s="164"/>
      <c r="M369" s="169"/>
      <c r="T369" s="170"/>
      <c r="AT369" s="165" t="s">
        <v>183</v>
      </c>
      <c r="AU369" s="165" t="s">
        <v>85</v>
      </c>
      <c r="AV369" s="14" t="s">
        <v>188</v>
      </c>
      <c r="AW369" s="14" t="s">
        <v>32</v>
      </c>
      <c r="AX369" s="14" t="s">
        <v>76</v>
      </c>
      <c r="AY369" s="165" t="s">
        <v>174</v>
      </c>
    </row>
    <row r="370" spans="2:65" s="15" customFormat="1" ht="10">
      <c r="B370" s="171"/>
      <c r="D370" s="151" t="s">
        <v>183</v>
      </c>
      <c r="E370" s="172" t="s">
        <v>1</v>
      </c>
      <c r="F370" s="173" t="s">
        <v>189</v>
      </c>
      <c r="H370" s="174">
        <v>704.8</v>
      </c>
      <c r="I370" s="175"/>
      <c r="L370" s="171"/>
      <c r="M370" s="176"/>
      <c r="T370" s="177"/>
      <c r="AT370" s="172" t="s">
        <v>183</v>
      </c>
      <c r="AU370" s="172" t="s">
        <v>85</v>
      </c>
      <c r="AV370" s="15" t="s">
        <v>181</v>
      </c>
      <c r="AW370" s="15" t="s">
        <v>32</v>
      </c>
      <c r="AX370" s="15" t="s">
        <v>83</v>
      </c>
      <c r="AY370" s="172" t="s">
        <v>174</v>
      </c>
    </row>
    <row r="371" spans="2:65" s="1" customFormat="1" ht="24.15" customHeight="1">
      <c r="B371" s="32"/>
      <c r="C371" s="178" t="s">
        <v>443</v>
      </c>
      <c r="D371" s="178" t="s">
        <v>256</v>
      </c>
      <c r="E371" s="179" t="s">
        <v>444</v>
      </c>
      <c r="F371" s="180" t="s">
        <v>445</v>
      </c>
      <c r="G371" s="181" t="s">
        <v>439</v>
      </c>
      <c r="H371" s="182">
        <v>740.04</v>
      </c>
      <c r="I371" s="183"/>
      <c r="J371" s="184">
        <f>ROUND(I371*H371,2)</f>
        <v>0</v>
      </c>
      <c r="K371" s="180" t="s">
        <v>180</v>
      </c>
      <c r="L371" s="185"/>
      <c r="M371" s="186" t="s">
        <v>1</v>
      </c>
      <c r="N371" s="187" t="s">
        <v>41</v>
      </c>
      <c r="P371" s="146">
        <f>O371*H371</f>
        <v>0</v>
      </c>
      <c r="Q371" s="146">
        <v>4.0000000000000003E-5</v>
      </c>
      <c r="R371" s="146">
        <f>Q371*H371</f>
        <v>2.9601600000000002E-2</v>
      </c>
      <c r="S371" s="146">
        <v>0</v>
      </c>
      <c r="T371" s="147">
        <f>S371*H371</f>
        <v>0</v>
      </c>
      <c r="AR371" s="148" t="s">
        <v>224</v>
      </c>
      <c r="AT371" s="148" t="s">
        <v>256</v>
      </c>
      <c r="AU371" s="148" t="s">
        <v>85</v>
      </c>
      <c r="AY371" s="17" t="s">
        <v>174</v>
      </c>
      <c r="BE371" s="149">
        <f>IF(N371="základní",J371,0)</f>
        <v>0</v>
      </c>
      <c r="BF371" s="149">
        <f>IF(N371="snížená",J371,0)</f>
        <v>0</v>
      </c>
      <c r="BG371" s="149">
        <f>IF(N371="zákl. přenesená",J371,0)</f>
        <v>0</v>
      </c>
      <c r="BH371" s="149">
        <f>IF(N371="sníž. přenesená",J371,0)</f>
        <v>0</v>
      </c>
      <c r="BI371" s="149">
        <f>IF(N371="nulová",J371,0)</f>
        <v>0</v>
      </c>
      <c r="BJ371" s="17" t="s">
        <v>83</v>
      </c>
      <c r="BK371" s="149">
        <f>ROUND(I371*H371,2)</f>
        <v>0</v>
      </c>
      <c r="BL371" s="17" t="s">
        <v>181</v>
      </c>
      <c r="BM371" s="148" t="s">
        <v>446</v>
      </c>
    </row>
    <row r="372" spans="2:65" s="13" customFormat="1" ht="10">
      <c r="B372" s="157"/>
      <c r="D372" s="151" t="s">
        <v>183</v>
      </c>
      <c r="F372" s="159" t="s">
        <v>447</v>
      </c>
      <c r="H372" s="160">
        <v>740.04</v>
      </c>
      <c r="I372" s="161"/>
      <c r="L372" s="157"/>
      <c r="M372" s="162"/>
      <c r="T372" s="163"/>
      <c r="AT372" s="158" t="s">
        <v>183</v>
      </c>
      <c r="AU372" s="158" t="s">
        <v>85</v>
      </c>
      <c r="AV372" s="13" t="s">
        <v>85</v>
      </c>
      <c r="AW372" s="13" t="s">
        <v>4</v>
      </c>
      <c r="AX372" s="13" t="s">
        <v>83</v>
      </c>
      <c r="AY372" s="158" t="s">
        <v>174</v>
      </c>
    </row>
    <row r="373" spans="2:65" s="1" customFormat="1" ht="44.25" customHeight="1">
      <c r="B373" s="32"/>
      <c r="C373" s="137" t="s">
        <v>448</v>
      </c>
      <c r="D373" s="137" t="s">
        <v>176</v>
      </c>
      <c r="E373" s="138" t="s">
        <v>449</v>
      </c>
      <c r="F373" s="139" t="s">
        <v>450</v>
      </c>
      <c r="G373" s="140" t="s">
        <v>179</v>
      </c>
      <c r="H373" s="141">
        <v>10.75</v>
      </c>
      <c r="I373" s="142"/>
      <c r="J373" s="143">
        <f>ROUND(I373*H373,2)</f>
        <v>0</v>
      </c>
      <c r="K373" s="139" t="s">
        <v>180</v>
      </c>
      <c r="L373" s="32"/>
      <c r="M373" s="144" t="s">
        <v>1</v>
      </c>
      <c r="N373" s="145" t="s">
        <v>41</v>
      </c>
      <c r="P373" s="146">
        <f>O373*H373</f>
        <v>0</v>
      </c>
      <c r="Q373" s="146">
        <v>1.1520000000000001E-2</v>
      </c>
      <c r="R373" s="146">
        <f>Q373*H373</f>
        <v>0.12384000000000001</v>
      </c>
      <c r="S373" s="146">
        <v>0</v>
      </c>
      <c r="T373" s="147">
        <f>S373*H373</f>
        <v>0</v>
      </c>
      <c r="AR373" s="148" t="s">
        <v>181</v>
      </c>
      <c r="AT373" s="148" t="s">
        <v>176</v>
      </c>
      <c r="AU373" s="148" t="s">
        <v>85</v>
      </c>
      <c r="AY373" s="17" t="s">
        <v>174</v>
      </c>
      <c r="BE373" s="149">
        <f>IF(N373="základní",J373,0)</f>
        <v>0</v>
      </c>
      <c r="BF373" s="149">
        <f>IF(N373="snížená",J373,0)</f>
        <v>0</v>
      </c>
      <c r="BG373" s="149">
        <f>IF(N373="zákl. přenesená",J373,0)</f>
        <v>0</v>
      </c>
      <c r="BH373" s="149">
        <f>IF(N373="sníž. přenesená",J373,0)</f>
        <v>0</v>
      </c>
      <c r="BI373" s="149">
        <f>IF(N373="nulová",J373,0)</f>
        <v>0</v>
      </c>
      <c r="BJ373" s="17" t="s">
        <v>83</v>
      </c>
      <c r="BK373" s="149">
        <f>ROUND(I373*H373,2)</f>
        <v>0</v>
      </c>
      <c r="BL373" s="17" t="s">
        <v>181</v>
      </c>
      <c r="BM373" s="148" t="s">
        <v>451</v>
      </c>
    </row>
    <row r="374" spans="2:65" s="13" customFormat="1" ht="10">
      <c r="B374" s="157"/>
      <c r="D374" s="151" t="s">
        <v>183</v>
      </c>
      <c r="E374" s="158" t="s">
        <v>1</v>
      </c>
      <c r="F374" s="159" t="s">
        <v>435</v>
      </c>
      <c r="H374" s="160">
        <v>10.75</v>
      </c>
      <c r="I374" s="161"/>
      <c r="L374" s="157"/>
      <c r="M374" s="162"/>
      <c r="T374" s="163"/>
      <c r="AT374" s="158" t="s">
        <v>183</v>
      </c>
      <c r="AU374" s="158" t="s">
        <v>85</v>
      </c>
      <c r="AV374" s="13" t="s">
        <v>85</v>
      </c>
      <c r="AW374" s="13" t="s">
        <v>32</v>
      </c>
      <c r="AX374" s="13" t="s">
        <v>76</v>
      </c>
      <c r="AY374" s="158" t="s">
        <v>174</v>
      </c>
    </row>
    <row r="375" spans="2:65" s="14" customFormat="1" ht="10">
      <c r="B375" s="164"/>
      <c r="D375" s="151" t="s">
        <v>183</v>
      </c>
      <c r="E375" s="165" t="s">
        <v>1</v>
      </c>
      <c r="F375" s="166" t="s">
        <v>187</v>
      </c>
      <c r="H375" s="167">
        <v>10.75</v>
      </c>
      <c r="I375" s="168"/>
      <c r="L375" s="164"/>
      <c r="M375" s="169"/>
      <c r="T375" s="170"/>
      <c r="AT375" s="165" t="s">
        <v>183</v>
      </c>
      <c r="AU375" s="165" t="s">
        <v>85</v>
      </c>
      <c r="AV375" s="14" t="s">
        <v>188</v>
      </c>
      <c r="AW375" s="14" t="s">
        <v>32</v>
      </c>
      <c r="AX375" s="14" t="s">
        <v>76</v>
      </c>
      <c r="AY375" s="165" t="s">
        <v>174</v>
      </c>
    </row>
    <row r="376" spans="2:65" s="15" customFormat="1" ht="10">
      <c r="B376" s="171"/>
      <c r="D376" s="151" t="s">
        <v>183</v>
      </c>
      <c r="E376" s="172" t="s">
        <v>1</v>
      </c>
      <c r="F376" s="173" t="s">
        <v>189</v>
      </c>
      <c r="H376" s="174">
        <v>10.75</v>
      </c>
      <c r="I376" s="175"/>
      <c r="L376" s="171"/>
      <c r="M376" s="176"/>
      <c r="T376" s="177"/>
      <c r="AT376" s="172" t="s">
        <v>183</v>
      </c>
      <c r="AU376" s="172" t="s">
        <v>85</v>
      </c>
      <c r="AV376" s="15" t="s">
        <v>181</v>
      </c>
      <c r="AW376" s="15" t="s">
        <v>32</v>
      </c>
      <c r="AX376" s="15" t="s">
        <v>83</v>
      </c>
      <c r="AY376" s="172" t="s">
        <v>174</v>
      </c>
    </row>
    <row r="377" spans="2:65" s="1" customFormat="1" ht="24.15" customHeight="1">
      <c r="B377" s="32"/>
      <c r="C377" s="178" t="s">
        <v>452</v>
      </c>
      <c r="D377" s="178" t="s">
        <v>256</v>
      </c>
      <c r="E377" s="179" t="s">
        <v>453</v>
      </c>
      <c r="F377" s="180" t="s">
        <v>454</v>
      </c>
      <c r="G377" s="181" t="s">
        <v>179</v>
      </c>
      <c r="H377" s="182">
        <v>11.288</v>
      </c>
      <c r="I377" s="183"/>
      <c r="J377" s="184">
        <f>ROUND(I377*H377,2)</f>
        <v>0</v>
      </c>
      <c r="K377" s="180" t="s">
        <v>180</v>
      </c>
      <c r="L377" s="185"/>
      <c r="M377" s="186" t="s">
        <v>1</v>
      </c>
      <c r="N377" s="187" t="s">
        <v>41</v>
      </c>
      <c r="P377" s="146">
        <f>O377*H377</f>
        <v>0</v>
      </c>
      <c r="Q377" s="146">
        <v>1.2999999999999999E-2</v>
      </c>
      <c r="R377" s="146">
        <f>Q377*H377</f>
        <v>0.14674399999999999</v>
      </c>
      <c r="S377" s="146">
        <v>0</v>
      </c>
      <c r="T377" s="147">
        <f>S377*H377</f>
        <v>0</v>
      </c>
      <c r="AR377" s="148" t="s">
        <v>224</v>
      </c>
      <c r="AT377" s="148" t="s">
        <v>256</v>
      </c>
      <c r="AU377" s="148" t="s">
        <v>85</v>
      </c>
      <c r="AY377" s="17" t="s">
        <v>174</v>
      </c>
      <c r="BE377" s="149">
        <f>IF(N377="základní",J377,0)</f>
        <v>0</v>
      </c>
      <c r="BF377" s="149">
        <f>IF(N377="snížená",J377,0)</f>
        <v>0</v>
      </c>
      <c r="BG377" s="149">
        <f>IF(N377="zákl. přenesená",J377,0)</f>
        <v>0</v>
      </c>
      <c r="BH377" s="149">
        <f>IF(N377="sníž. přenesená",J377,0)</f>
        <v>0</v>
      </c>
      <c r="BI377" s="149">
        <f>IF(N377="nulová",J377,0)</f>
        <v>0</v>
      </c>
      <c r="BJ377" s="17" t="s">
        <v>83</v>
      </c>
      <c r="BK377" s="149">
        <f>ROUND(I377*H377,2)</f>
        <v>0</v>
      </c>
      <c r="BL377" s="17" t="s">
        <v>181</v>
      </c>
      <c r="BM377" s="148" t="s">
        <v>455</v>
      </c>
    </row>
    <row r="378" spans="2:65" s="13" customFormat="1" ht="10">
      <c r="B378" s="157"/>
      <c r="D378" s="151" t="s">
        <v>183</v>
      </c>
      <c r="F378" s="159" t="s">
        <v>456</v>
      </c>
      <c r="H378" s="160">
        <v>11.288</v>
      </c>
      <c r="I378" s="161"/>
      <c r="L378" s="157"/>
      <c r="M378" s="162"/>
      <c r="T378" s="163"/>
      <c r="AT378" s="158" t="s">
        <v>183</v>
      </c>
      <c r="AU378" s="158" t="s">
        <v>85</v>
      </c>
      <c r="AV378" s="13" t="s">
        <v>85</v>
      </c>
      <c r="AW378" s="13" t="s">
        <v>4</v>
      </c>
      <c r="AX378" s="13" t="s">
        <v>83</v>
      </c>
      <c r="AY378" s="158" t="s">
        <v>174</v>
      </c>
    </row>
    <row r="379" spans="2:65" s="1" customFormat="1" ht="33" customHeight="1">
      <c r="B379" s="32"/>
      <c r="C379" s="137" t="s">
        <v>457</v>
      </c>
      <c r="D379" s="137" t="s">
        <v>176</v>
      </c>
      <c r="E379" s="138" t="s">
        <v>458</v>
      </c>
      <c r="F379" s="139" t="s">
        <v>459</v>
      </c>
      <c r="G379" s="140" t="s">
        <v>179</v>
      </c>
      <c r="H379" s="141">
        <v>138.63</v>
      </c>
      <c r="I379" s="142"/>
      <c r="J379" s="143">
        <f>ROUND(I379*H379,2)</f>
        <v>0</v>
      </c>
      <c r="K379" s="139" t="s">
        <v>1</v>
      </c>
      <c r="L379" s="32"/>
      <c r="M379" s="144" t="s">
        <v>1</v>
      </c>
      <c r="N379" s="145" t="s">
        <v>41</v>
      </c>
      <c r="P379" s="146">
        <f>O379*H379</f>
        <v>0</v>
      </c>
      <c r="Q379" s="146">
        <v>1.6500000000000001E-2</v>
      </c>
      <c r="R379" s="146">
        <f>Q379*H379</f>
        <v>2.2873950000000001</v>
      </c>
      <c r="S379" s="146">
        <v>0</v>
      </c>
      <c r="T379" s="147">
        <f>S379*H379</f>
        <v>0</v>
      </c>
      <c r="AR379" s="148" t="s">
        <v>181</v>
      </c>
      <c r="AT379" s="148" t="s">
        <v>176</v>
      </c>
      <c r="AU379" s="148" t="s">
        <v>85</v>
      </c>
      <c r="AY379" s="17" t="s">
        <v>174</v>
      </c>
      <c r="BE379" s="149">
        <f>IF(N379="základní",J379,0)</f>
        <v>0</v>
      </c>
      <c r="BF379" s="149">
        <f>IF(N379="snížená",J379,0)</f>
        <v>0</v>
      </c>
      <c r="BG379" s="149">
        <f>IF(N379="zákl. přenesená",J379,0)</f>
        <v>0</v>
      </c>
      <c r="BH379" s="149">
        <f>IF(N379="sníž. přenesená",J379,0)</f>
        <v>0</v>
      </c>
      <c r="BI379" s="149">
        <f>IF(N379="nulová",J379,0)</f>
        <v>0</v>
      </c>
      <c r="BJ379" s="17" t="s">
        <v>83</v>
      </c>
      <c r="BK379" s="149">
        <f>ROUND(I379*H379,2)</f>
        <v>0</v>
      </c>
      <c r="BL379" s="17" t="s">
        <v>181</v>
      </c>
      <c r="BM379" s="148" t="s">
        <v>460</v>
      </c>
    </row>
    <row r="380" spans="2:65" s="13" customFormat="1" ht="10">
      <c r="B380" s="157"/>
      <c r="D380" s="151" t="s">
        <v>183</v>
      </c>
      <c r="E380" s="158" t="s">
        <v>1</v>
      </c>
      <c r="F380" s="159" t="s">
        <v>461</v>
      </c>
      <c r="H380" s="160">
        <v>138.63</v>
      </c>
      <c r="I380" s="161"/>
      <c r="L380" s="157"/>
      <c r="M380" s="162"/>
      <c r="T380" s="163"/>
      <c r="AT380" s="158" t="s">
        <v>183</v>
      </c>
      <c r="AU380" s="158" t="s">
        <v>85</v>
      </c>
      <c r="AV380" s="13" t="s">
        <v>85</v>
      </c>
      <c r="AW380" s="13" t="s">
        <v>32</v>
      </c>
      <c r="AX380" s="13" t="s">
        <v>76</v>
      </c>
      <c r="AY380" s="158" t="s">
        <v>174</v>
      </c>
    </row>
    <row r="381" spans="2:65" s="14" customFormat="1" ht="10">
      <c r="B381" s="164"/>
      <c r="D381" s="151" t="s">
        <v>183</v>
      </c>
      <c r="E381" s="165" t="s">
        <v>1</v>
      </c>
      <c r="F381" s="166" t="s">
        <v>187</v>
      </c>
      <c r="H381" s="167">
        <v>138.63</v>
      </c>
      <c r="I381" s="168"/>
      <c r="L381" s="164"/>
      <c r="M381" s="169"/>
      <c r="T381" s="170"/>
      <c r="AT381" s="165" t="s">
        <v>183</v>
      </c>
      <c r="AU381" s="165" t="s">
        <v>85</v>
      </c>
      <c r="AV381" s="14" t="s">
        <v>188</v>
      </c>
      <c r="AW381" s="14" t="s">
        <v>32</v>
      </c>
      <c r="AX381" s="14" t="s">
        <v>76</v>
      </c>
      <c r="AY381" s="165" t="s">
        <v>174</v>
      </c>
    </row>
    <row r="382" spans="2:65" s="15" customFormat="1" ht="10">
      <c r="B382" s="171"/>
      <c r="D382" s="151" t="s">
        <v>183</v>
      </c>
      <c r="E382" s="172" t="s">
        <v>1</v>
      </c>
      <c r="F382" s="173" t="s">
        <v>189</v>
      </c>
      <c r="H382" s="174">
        <v>138.63</v>
      </c>
      <c r="I382" s="175"/>
      <c r="L382" s="171"/>
      <c r="M382" s="176"/>
      <c r="T382" s="177"/>
      <c r="AT382" s="172" t="s">
        <v>183</v>
      </c>
      <c r="AU382" s="172" t="s">
        <v>85</v>
      </c>
      <c r="AV382" s="15" t="s">
        <v>181</v>
      </c>
      <c r="AW382" s="15" t="s">
        <v>32</v>
      </c>
      <c r="AX382" s="15" t="s">
        <v>83</v>
      </c>
      <c r="AY382" s="172" t="s">
        <v>174</v>
      </c>
    </row>
    <row r="383" spans="2:65" s="1" customFormat="1" ht="24.15" customHeight="1">
      <c r="B383" s="32"/>
      <c r="C383" s="178" t="s">
        <v>462</v>
      </c>
      <c r="D383" s="178" t="s">
        <v>256</v>
      </c>
      <c r="E383" s="179" t="s">
        <v>463</v>
      </c>
      <c r="F383" s="180" t="s">
        <v>464</v>
      </c>
      <c r="G383" s="181" t="s">
        <v>179</v>
      </c>
      <c r="H383" s="182">
        <v>152.49299999999999</v>
      </c>
      <c r="I383" s="183"/>
      <c r="J383" s="184">
        <f>ROUND(I383*H383,2)</f>
        <v>0</v>
      </c>
      <c r="K383" s="180" t="s">
        <v>1</v>
      </c>
      <c r="L383" s="185"/>
      <c r="M383" s="186" t="s">
        <v>1</v>
      </c>
      <c r="N383" s="187" t="s">
        <v>41</v>
      </c>
      <c r="P383" s="146">
        <f>O383*H383</f>
        <v>0</v>
      </c>
      <c r="Q383" s="146">
        <v>7.0000000000000007E-2</v>
      </c>
      <c r="R383" s="146">
        <f>Q383*H383</f>
        <v>10.674510000000001</v>
      </c>
      <c r="S383" s="146">
        <v>0</v>
      </c>
      <c r="T383" s="147">
        <f>S383*H383</f>
        <v>0</v>
      </c>
      <c r="AR383" s="148" t="s">
        <v>224</v>
      </c>
      <c r="AT383" s="148" t="s">
        <v>256</v>
      </c>
      <c r="AU383" s="148" t="s">
        <v>85</v>
      </c>
      <c r="AY383" s="17" t="s">
        <v>174</v>
      </c>
      <c r="BE383" s="149">
        <f>IF(N383="základní",J383,0)</f>
        <v>0</v>
      </c>
      <c r="BF383" s="149">
        <f>IF(N383="snížená",J383,0)</f>
        <v>0</v>
      </c>
      <c r="BG383" s="149">
        <f>IF(N383="zákl. přenesená",J383,0)</f>
        <v>0</v>
      </c>
      <c r="BH383" s="149">
        <f>IF(N383="sníž. přenesená",J383,0)</f>
        <v>0</v>
      </c>
      <c r="BI383" s="149">
        <f>IF(N383="nulová",J383,0)</f>
        <v>0</v>
      </c>
      <c r="BJ383" s="17" t="s">
        <v>83</v>
      </c>
      <c r="BK383" s="149">
        <f>ROUND(I383*H383,2)</f>
        <v>0</v>
      </c>
      <c r="BL383" s="17" t="s">
        <v>181</v>
      </c>
      <c r="BM383" s="148" t="s">
        <v>465</v>
      </c>
    </row>
    <row r="384" spans="2:65" s="13" customFormat="1" ht="10">
      <c r="B384" s="157"/>
      <c r="D384" s="151" t="s">
        <v>183</v>
      </c>
      <c r="F384" s="159" t="s">
        <v>466</v>
      </c>
      <c r="H384" s="160">
        <v>152.49299999999999</v>
      </c>
      <c r="I384" s="161"/>
      <c r="L384" s="157"/>
      <c r="M384" s="162"/>
      <c r="T384" s="163"/>
      <c r="AT384" s="158" t="s">
        <v>183</v>
      </c>
      <c r="AU384" s="158" t="s">
        <v>85</v>
      </c>
      <c r="AV384" s="13" t="s">
        <v>85</v>
      </c>
      <c r="AW384" s="13" t="s">
        <v>4</v>
      </c>
      <c r="AX384" s="13" t="s">
        <v>83</v>
      </c>
      <c r="AY384" s="158" t="s">
        <v>174</v>
      </c>
    </row>
    <row r="385" spans="2:65" s="1" customFormat="1" ht="24.15" customHeight="1">
      <c r="B385" s="32"/>
      <c r="C385" s="178" t="s">
        <v>467</v>
      </c>
      <c r="D385" s="178" t="s">
        <v>256</v>
      </c>
      <c r="E385" s="179" t="s">
        <v>468</v>
      </c>
      <c r="F385" s="180" t="s">
        <v>469</v>
      </c>
      <c r="G385" s="181" t="s">
        <v>179</v>
      </c>
      <c r="H385" s="182">
        <v>173.28800000000001</v>
      </c>
      <c r="I385" s="183"/>
      <c r="J385" s="184">
        <f>ROUND(I385*H385,2)</f>
        <v>0</v>
      </c>
      <c r="K385" s="180" t="s">
        <v>180</v>
      </c>
      <c r="L385" s="185"/>
      <c r="M385" s="186" t="s">
        <v>1</v>
      </c>
      <c r="N385" s="187" t="s">
        <v>41</v>
      </c>
      <c r="P385" s="146">
        <f>O385*H385</f>
        <v>0</v>
      </c>
      <c r="Q385" s="146">
        <v>1.2999999999999999E-4</v>
      </c>
      <c r="R385" s="146">
        <f>Q385*H385</f>
        <v>2.2527439999999999E-2</v>
      </c>
      <c r="S385" s="146">
        <v>0</v>
      </c>
      <c r="T385" s="147">
        <f>S385*H385</f>
        <v>0</v>
      </c>
      <c r="AR385" s="148" t="s">
        <v>224</v>
      </c>
      <c r="AT385" s="148" t="s">
        <v>256</v>
      </c>
      <c r="AU385" s="148" t="s">
        <v>85</v>
      </c>
      <c r="AY385" s="17" t="s">
        <v>174</v>
      </c>
      <c r="BE385" s="149">
        <f>IF(N385="základní",J385,0)</f>
        <v>0</v>
      </c>
      <c r="BF385" s="149">
        <f>IF(N385="snížená",J385,0)</f>
        <v>0</v>
      </c>
      <c r="BG385" s="149">
        <f>IF(N385="zákl. přenesená",J385,0)</f>
        <v>0</v>
      </c>
      <c r="BH385" s="149">
        <f>IF(N385="sníž. přenesená",J385,0)</f>
        <v>0</v>
      </c>
      <c r="BI385" s="149">
        <f>IF(N385="nulová",J385,0)</f>
        <v>0</v>
      </c>
      <c r="BJ385" s="17" t="s">
        <v>83</v>
      </c>
      <c r="BK385" s="149">
        <f>ROUND(I385*H385,2)</f>
        <v>0</v>
      </c>
      <c r="BL385" s="17" t="s">
        <v>181</v>
      </c>
      <c r="BM385" s="148" t="s">
        <v>470</v>
      </c>
    </row>
    <row r="386" spans="2:65" s="13" customFormat="1" ht="10">
      <c r="B386" s="157"/>
      <c r="D386" s="151" t="s">
        <v>183</v>
      </c>
      <c r="F386" s="159" t="s">
        <v>471</v>
      </c>
      <c r="H386" s="160">
        <v>173.28800000000001</v>
      </c>
      <c r="I386" s="161"/>
      <c r="L386" s="157"/>
      <c r="M386" s="162"/>
      <c r="T386" s="163"/>
      <c r="AT386" s="158" t="s">
        <v>183</v>
      </c>
      <c r="AU386" s="158" t="s">
        <v>85</v>
      </c>
      <c r="AV386" s="13" t="s">
        <v>85</v>
      </c>
      <c r="AW386" s="13" t="s">
        <v>4</v>
      </c>
      <c r="AX386" s="13" t="s">
        <v>83</v>
      </c>
      <c r="AY386" s="158" t="s">
        <v>174</v>
      </c>
    </row>
    <row r="387" spans="2:65" s="1" customFormat="1" ht="33" customHeight="1">
      <c r="B387" s="32"/>
      <c r="C387" s="137" t="s">
        <v>472</v>
      </c>
      <c r="D387" s="137" t="s">
        <v>176</v>
      </c>
      <c r="E387" s="138" t="s">
        <v>473</v>
      </c>
      <c r="F387" s="139" t="s">
        <v>474</v>
      </c>
      <c r="G387" s="140" t="s">
        <v>179</v>
      </c>
      <c r="H387" s="141">
        <v>589.9</v>
      </c>
      <c r="I387" s="142"/>
      <c r="J387" s="143">
        <f>ROUND(I387*H387,2)</f>
        <v>0</v>
      </c>
      <c r="K387" s="139" t="s">
        <v>1</v>
      </c>
      <c r="L387" s="32"/>
      <c r="M387" s="144" t="s">
        <v>1</v>
      </c>
      <c r="N387" s="145" t="s">
        <v>41</v>
      </c>
      <c r="P387" s="146">
        <f>O387*H387</f>
        <v>0</v>
      </c>
      <c r="Q387" s="146">
        <v>1.6500000000000001E-2</v>
      </c>
      <c r="R387" s="146">
        <f>Q387*H387</f>
        <v>9.7333499999999997</v>
      </c>
      <c r="S387" s="146">
        <v>0</v>
      </c>
      <c r="T387" s="147">
        <f>S387*H387</f>
        <v>0</v>
      </c>
      <c r="AR387" s="148" t="s">
        <v>181</v>
      </c>
      <c r="AT387" s="148" t="s">
        <v>176</v>
      </c>
      <c r="AU387" s="148" t="s">
        <v>85</v>
      </c>
      <c r="AY387" s="17" t="s">
        <v>174</v>
      </c>
      <c r="BE387" s="149">
        <f>IF(N387="základní",J387,0)</f>
        <v>0</v>
      </c>
      <c r="BF387" s="149">
        <f>IF(N387="snížená",J387,0)</f>
        <v>0</v>
      </c>
      <c r="BG387" s="149">
        <f>IF(N387="zákl. přenesená",J387,0)</f>
        <v>0</v>
      </c>
      <c r="BH387" s="149">
        <f>IF(N387="sníž. přenesená",J387,0)</f>
        <v>0</v>
      </c>
      <c r="BI387" s="149">
        <f>IF(N387="nulová",J387,0)</f>
        <v>0</v>
      </c>
      <c r="BJ387" s="17" t="s">
        <v>83</v>
      </c>
      <c r="BK387" s="149">
        <f>ROUND(I387*H387,2)</f>
        <v>0</v>
      </c>
      <c r="BL387" s="17" t="s">
        <v>181</v>
      </c>
      <c r="BM387" s="148" t="s">
        <v>475</v>
      </c>
    </row>
    <row r="388" spans="2:65" s="13" customFormat="1" ht="10">
      <c r="B388" s="157"/>
      <c r="D388" s="151" t="s">
        <v>183</v>
      </c>
      <c r="E388" s="158" t="s">
        <v>1</v>
      </c>
      <c r="F388" s="159" t="s">
        <v>476</v>
      </c>
      <c r="H388" s="160">
        <v>589.9</v>
      </c>
      <c r="I388" s="161"/>
      <c r="L388" s="157"/>
      <c r="M388" s="162"/>
      <c r="T388" s="163"/>
      <c r="AT388" s="158" t="s">
        <v>183</v>
      </c>
      <c r="AU388" s="158" t="s">
        <v>85</v>
      </c>
      <c r="AV388" s="13" t="s">
        <v>85</v>
      </c>
      <c r="AW388" s="13" t="s">
        <v>32</v>
      </c>
      <c r="AX388" s="13" t="s">
        <v>76</v>
      </c>
      <c r="AY388" s="158" t="s">
        <v>174</v>
      </c>
    </row>
    <row r="389" spans="2:65" s="14" customFormat="1" ht="10">
      <c r="B389" s="164"/>
      <c r="D389" s="151" t="s">
        <v>183</v>
      </c>
      <c r="E389" s="165" t="s">
        <v>1</v>
      </c>
      <c r="F389" s="166" t="s">
        <v>187</v>
      </c>
      <c r="H389" s="167">
        <v>589.9</v>
      </c>
      <c r="I389" s="168"/>
      <c r="L389" s="164"/>
      <c r="M389" s="169"/>
      <c r="T389" s="170"/>
      <c r="AT389" s="165" t="s">
        <v>183</v>
      </c>
      <c r="AU389" s="165" t="s">
        <v>85</v>
      </c>
      <c r="AV389" s="14" t="s">
        <v>188</v>
      </c>
      <c r="AW389" s="14" t="s">
        <v>32</v>
      </c>
      <c r="AX389" s="14" t="s">
        <v>76</v>
      </c>
      <c r="AY389" s="165" t="s">
        <v>174</v>
      </c>
    </row>
    <row r="390" spans="2:65" s="15" customFormat="1" ht="10">
      <c r="B390" s="171"/>
      <c r="D390" s="151" t="s">
        <v>183</v>
      </c>
      <c r="E390" s="172" t="s">
        <v>1</v>
      </c>
      <c r="F390" s="173" t="s">
        <v>477</v>
      </c>
      <c r="H390" s="174">
        <v>589.9</v>
      </c>
      <c r="I390" s="175"/>
      <c r="L390" s="171"/>
      <c r="M390" s="176"/>
      <c r="T390" s="177"/>
      <c r="AT390" s="172" t="s">
        <v>183</v>
      </c>
      <c r="AU390" s="172" t="s">
        <v>85</v>
      </c>
      <c r="AV390" s="15" t="s">
        <v>181</v>
      </c>
      <c r="AW390" s="15" t="s">
        <v>32</v>
      </c>
      <c r="AX390" s="15" t="s">
        <v>83</v>
      </c>
      <c r="AY390" s="172" t="s">
        <v>174</v>
      </c>
    </row>
    <row r="391" spans="2:65" s="1" customFormat="1" ht="16.5" customHeight="1">
      <c r="B391" s="32"/>
      <c r="C391" s="178" t="s">
        <v>478</v>
      </c>
      <c r="D391" s="178" t="s">
        <v>256</v>
      </c>
      <c r="E391" s="179" t="s">
        <v>479</v>
      </c>
      <c r="F391" s="180" t="s">
        <v>480</v>
      </c>
      <c r="G391" s="181" t="s">
        <v>179</v>
      </c>
      <c r="H391" s="182">
        <v>648.89</v>
      </c>
      <c r="I391" s="183"/>
      <c r="J391" s="184">
        <f>ROUND(I391*H391,2)</f>
        <v>0</v>
      </c>
      <c r="K391" s="180" t="s">
        <v>1</v>
      </c>
      <c r="L391" s="185"/>
      <c r="M391" s="186" t="s">
        <v>1</v>
      </c>
      <c r="N391" s="187" t="s">
        <v>41</v>
      </c>
      <c r="P391" s="146">
        <f>O391*H391</f>
        <v>0</v>
      </c>
      <c r="Q391" s="146">
        <v>2.5000000000000001E-2</v>
      </c>
      <c r="R391" s="146">
        <f>Q391*H391</f>
        <v>16.222249999999999</v>
      </c>
      <c r="S391" s="146">
        <v>0</v>
      </c>
      <c r="T391" s="147">
        <f>S391*H391</f>
        <v>0</v>
      </c>
      <c r="AR391" s="148" t="s">
        <v>224</v>
      </c>
      <c r="AT391" s="148" t="s">
        <v>256</v>
      </c>
      <c r="AU391" s="148" t="s">
        <v>85</v>
      </c>
      <c r="AY391" s="17" t="s">
        <v>174</v>
      </c>
      <c r="BE391" s="149">
        <f>IF(N391="základní",J391,0)</f>
        <v>0</v>
      </c>
      <c r="BF391" s="149">
        <f>IF(N391="snížená",J391,0)</f>
        <v>0</v>
      </c>
      <c r="BG391" s="149">
        <f>IF(N391="zákl. přenesená",J391,0)</f>
        <v>0</v>
      </c>
      <c r="BH391" s="149">
        <f>IF(N391="sníž. přenesená",J391,0)</f>
        <v>0</v>
      </c>
      <c r="BI391" s="149">
        <f>IF(N391="nulová",J391,0)</f>
        <v>0</v>
      </c>
      <c r="BJ391" s="17" t="s">
        <v>83</v>
      </c>
      <c r="BK391" s="149">
        <f>ROUND(I391*H391,2)</f>
        <v>0</v>
      </c>
      <c r="BL391" s="17" t="s">
        <v>181</v>
      </c>
      <c r="BM391" s="148" t="s">
        <v>481</v>
      </c>
    </row>
    <row r="392" spans="2:65" s="13" customFormat="1" ht="10">
      <c r="B392" s="157"/>
      <c r="D392" s="151" t="s">
        <v>183</v>
      </c>
      <c r="F392" s="159" t="s">
        <v>482</v>
      </c>
      <c r="H392" s="160">
        <v>648.89</v>
      </c>
      <c r="I392" s="161"/>
      <c r="L392" s="157"/>
      <c r="M392" s="162"/>
      <c r="T392" s="163"/>
      <c r="AT392" s="158" t="s">
        <v>183</v>
      </c>
      <c r="AU392" s="158" t="s">
        <v>85</v>
      </c>
      <c r="AV392" s="13" t="s">
        <v>85</v>
      </c>
      <c r="AW392" s="13" t="s">
        <v>4</v>
      </c>
      <c r="AX392" s="13" t="s">
        <v>83</v>
      </c>
      <c r="AY392" s="158" t="s">
        <v>174</v>
      </c>
    </row>
    <row r="393" spans="2:65" s="1" customFormat="1" ht="24.15" customHeight="1">
      <c r="B393" s="32"/>
      <c r="C393" s="178" t="s">
        <v>483</v>
      </c>
      <c r="D393" s="178" t="s">
        <v>256</v>
      </c>
      <c r="E393" s="179" t="s">
        <v>468</v>
      </c>
      <c r="F393" s="180" t="s">
        <v>469</v>
      </c>
      <c r="G393" s="181" t="s">
        <v>179</v>
      </c>
      <c r="H393" s="182">
        <v>737.375</v>
      </c>
      <c r="I393" s="183"/>
      <c r="J393" s="184">
        <f>ROUND(I393*H393,2)</f>
        <v>0</v>
      </c>
      <c r="K393" s="180" t="s">
        <v>180</v>
      </c>
      <c r="L393" s="185"/>
      <c r="M393" s="186" t="s">
        <v>1</v>
      </c>
      <c r="N393" s="187" t="s">
        <v>41</v>
      </c>
      <c r="P393" s="146">
        <f>O393*H393</f>
        <v>0</v>
      </c>
      <c r="Q393" s="146">
        <v>1.2999999999999999E-4</v>
      </c>
      <c r="R393" s="146">
        <f>Q393*H393</f>
        <v>9.5858749999999993E-2</v>
      </c>
      <c r="S393" s="146">
        <v>0</v>
      </c>
      <c r="T393" s="147">
        <f>S393*H393</f>
        <v>0</v>
      </c>
      <c r="AR393" s="148" t="s">
        <v>224</v>
      </c>
      <c r="AT393" s="148" t="s">
        <v>256</v>
      </c>
      <c r="AU393" s="148" t="s">
        <v>85</v>
      </c>
      <c r="AY393" s="17" t="s">
        <v>174</v>
      </c>
      <c r="BE393" s="149">
        <f>IF(N393="základní",J393,0)</f>
        <v>0</v>
      </c>
      <c r="BF393" s="149">
        <f>IF(N393="snížená",J393,0)</f>
        <v>0</v>
      </c>
      <c r="BG393" s="149">
        <f>IF(N393="zákl. přenesená",J393,0)</f>
        <v>0</v>
      </c>
      <c r="BH393" s="149">
        <f>IF(N393="sníž. přenesená",J393,0)</f>
        <v>0</v>
      </c>
      <c r="BI393" s="149">
        <f>IF(N393="nulová",J393,0)</f>
        <v>0</v>
      </c>
      <c r="BJ393" s="17" t="s">
        <v>83</v>
      </c>
      <c r="BK393" s="149">
        <f>ROUND(I393*H393,2)</f>
        <v>0</v>
      </c>
      <c r="BL393" s="17" t="s">
        <v>181</v>
      </c>
      <c r="BM393" s="148" t="s">
        <v>484</v>
      </c>
    </row>
    <row r="394" spans="2:65" s="13" customFormat="1" ht="10">
      <c r="B394" s="157"/>
      <c r="D394" s="151" t="s">
        <v>183</v>
      </c>
      <c r="F394" s="159" t="s">
        <v>485</v>
      </c>
      <c r="H394" s="160">
        <v>737.375</v>
      </c>
      <c r="I394" s="161"/>
      <c r="L394" s="157"/>
      <c r="M394" s="162"/>
      <c r="T394" s="163"/>
      <c r="AT394" s="158" t="s">
        <v>183</v>
      </c>
      <c r="AU394" s="158" t="s">
        <v>85</v>
      </c>
      <c r="AV394" s="13" t="s">
        <v>85</v>
      </c>
      <c r="AW394" s="13" t="s">
        <v>4</v>
      </c>
      <c r="AX394" s="13" t="s">
        <v>83</v>
      </c>
      <c r="AY394" s="158" t="s">
        <v>174</v>
      </c>
    </row>
    <row r="395" spans="2:65" s="1" customFormat="1" ht="33" customHeight="1">
      <c r="B395" s="32"/>
      <c r="C395" s="137" t="s">
        <v>486</v>
      </c>
      <c r="D395" s="137" t="s">
        <v>176</v>
      </c>
      <c r="E395" s="138" t="s">
        <v>487</v>
      </c>
      <c r="F395" s="139" t="s">
        <v>488</v>
      </c>
      <c r="G395" s="140" t="s">
        <v>179</v>
      </c>
      <c r="H395" s="141">
        <v>479.3</v>
      </c>
      <c r="I395" s="142"/>
      <c r="J395" s="143">
        <f>ROUND(I395*H395,2)</f>
        <v>0</v>
      </c>
      <c r="K395" s="139" t="s">
        <v>1</v>
      </c>
      <c r="L395" s="32"/>
      <c r="M395" s="144" t="s">
        <v>1</v>
      </c>
      <c r="N395" s="145" t="s">
        <v>41</v>
      </c>
      <c r="P395" s="146">
        <f>O395*H395</f>
        <v>0</v>
      </c>
      <c r="Q395" s="146">
        <v>0</v>
      </c>
      <c r="R395" s="146">
        <f>Q395*H395</f>
        <v>0</v>
      </c>
      <c r="S395" s="146">
        <v>0</v>
      </c>
      <c r="T395" s="147">
        <f>S395*H395</f>
        <v>0</v>
      </c>
      <c r="AR395" s="148" t="s">
        <v>181</v>
      </c>
      <c r="AT395" s="148" t="s">
        <v>176</v>
      </c>
      <c r="AU395" s="148" t="s">
        <v>85</v>
      </c>
      <c r="AY395" s="17" t="s">
        <v>174</v>
      </c>
      <c r="BE395" s="149">
        <f>IF(N395="základní",J395,0)</f>
        <v>0</v>
      </c>
      <c r="BF395" s="149">
        <f>IF(N395="snížená",J395,0)</f>
        <v>0</v>
      </c>
      <c r="BG395" s="149">
        <f>IF(N395="zákl. přenesená",J395,0)</f>
        <v>0</v>
      </c>
      <c r="BH395" s="149">
        <f>IF(N395="sníž. přenesená",J395,0)</f>
        <v>0</v>
      </c>
      <c r="BI395" s="149">
        <f>IF(N395="nulová",J395,0)</f>
        <v>0</v>
      </c>
      <c r="BJ395" s="17" t="s">
        <v>83</v>
      </c>
      <c r="BK395" s="149">
        <f>ROUND(I395*H395,2)</f>
        <v>0</v>
      </c>
      <c r="BL395" s="17" t="s">
        <v>181</v>
      </c>
      <c r="BM395" s="148" t="s">
        <v>489</v>
      </c>
    </row>
    <row r="396" spans="2:65" s="13" customFormat="1" ht="10">
      <c r="B396" s="157"/>
      <c r="D396" s="151" t="s">
        <v>183</v>
      </c>
      <c r="E396" s="158" t="s">
        <v>1</v>
      </c>
      <c r="F396" s="159" t="s">
        <v>490</v>
      </c>
      <c r="H396" s="160">
        <v>479.3</v>
      </c>
      <c r="I396" s="161"/>
      <c r="L396" s="157"/>
      <c r="M396" s="162"/>
      <c r="T396" s="163"/>
      <c r="AT396" s="158" t="s">
        <v>183</v>
      </c>
      <c r="AU396" s="158" t="s">
        <v>85</v>
      </c>
      <c r="AV396" s="13" t="s">
        <v>85</v>
      </c>
      <c r="AW396" s="13" t="s">
        <v>32</v>
      </c>
      <c r="AX396" s="13" t="s">
        <v>76</v>
      </c>
      <c r="AY396" s="158" t="s">
        <v>174</v>
      </c>
    </row>
    <row r="397" spans="2:65" s="14" customFormat="1" ht="10">
      <c r="B397" s="164"/>
      <c r="D397" s="151" t="s">
        <v>183</v>
      </c>
      <c r="E397" s="165" t="s">
        <v>1</v>
      </c>
      <c r="F397" s="166" t="s">
        <v>187</v>
      </c>
      <c r="H397" s="167">
        <v>479.3</v>
      </c>
      <c r="I397" s="168"/>
      <c r="L397" s="164"/>
      <c r="M397" s="169"/>
      <c r="T397" s="170"/>
      <c r="AT397" s="165" t="s">
        <v>183</v>
      </c>
      <c r="AU397" s="165" t="s">
        <v>85</v>
      </c>
      <c r="AV397" s="14" t="s">
        <v>188</v>
      </c>
      <c r="AW397" s="14" t="s">
        <v>32</v>
      </c>
      <c r="AX397" s="14" t="s">
        <v>76</v>
      </c>
      <c r="AY397" s="165" t="s">
        <v>174</v>
      </c>
    </row>
    <row r="398" spans="2:65" s="15" customFormat="1" ht="10">
      <c r="B398" s="171"/>
      <c r="D398" s="151" t="s">
        <v>183</v>
      </c>
      <c r="E398" s="172" t="s">
        <v>1</v>
      </c>
      <c r="F398" s="173" t="s">
        <v>189</v>
      </c>
      <c r="H398" s="174">
        <v>479.3</v>
      </c>
      <c r="I398" s="175"/>
      <c r="L398" s="171"/>
      <c r="M398" s="176"/>
      <c r="T398" s="177"/>
      <c r="AT398" s="172" t="s">
        <v>183</v>
      </c>
      <c r="AU398" s="172" t="s">
        <v>85</v>
      </c>
      <c r="AV398" s="15" t="s">
        <v>181</v>
      </c>
      <c r="AW398" s="15" t="s">
        <v>32</v>
      </c>
      <c r="AX398" s="15" t="s">
        <v>83</v>
      </c>
      <c r="AY398" s="172" t="s">
        <v>174</v>
      </c>
    </row>
    <row r="399" spans="2:65" s="1" customFormat="1" ht="16.5" customHeight="1">
      <c r="B399" s="32"/>
      <c r="C399" s="178" t="s">
        <v>491</v>
      </c>
      <c r="D399" s="178" t="s">
        <v>256</v>
      </c>
      <c r="E399" s="179" t="s">
        <v>492</v>
      </c>
      <c r="F399" s="180" t="s">
        <v>493</v>
      </c>
      <c r="G399" s="181" t="s">
        <v>179</v>
      </c>
      <c r="H399" s="182">
        <v>527.23</v>
      </c>
      <c r="I399" s="183"/>
      <c r="J399" s="184">
        <f>ROUND(I399*H399,2)</f>
        <v>0</v>
      </c>
      <c r="K399" s="180" t="s">
        <v>1</v>
      </c>
      <c r="L399" s="185"/>
      <c r="M399" s="186" t="s">
        <v>1</v>
      </c>
      <c r="N399" s="187" t="s">
        <v>41</v>
      </c>
      <c r="P399" s="146">
        <f>O399*H399</f>
        <v>0</v>
      </c>
      <c r="Q399" s="146">
        <v>0</v>
      </c>
      <c r="R399" s="146">
        <f>Q399*H399</f>
        <v>0</v>
      </c>
      <c r="S399" s="146">
        <v>0</v>
      </c>
      <c r="T399" s="147">
        <f>S399*H399</f>
        <v>0</v>
      </c>
      <c r="AR399" s="148" t="s">
        <v>224</v>
      </c>
      <c r="AT399" s="148" t="s">
        <v>256</v>
      </c>
      <c r="AU399" s="148" t="s">
        <v>85</v>
      </c>
      <c r="AY399" s="17" t="s">
        <v>174</v>
      </c>
      <c r="BE399" s="149">
        <f>IF(N399="základní",J399,0)</f>
        <v>0</v>
      </c>
      <c r="BF399" s="149">
        <f>IF(N399="snížená",J399,0)</f>
        <v>0</v>
      </c>
      <c r="BG399" s="149">
        <f>IF(N399="zákl. přenesená",J399,0)</f>
        <v>0</v>
      </c>
      <c r="BH399" s="149">
        <f>IF(N399="sníž. přenesená",J399,0)</f>
        <v>0</v>
      </c>
      <c r="BI399" s="149">
        <f>IF(N399="nulová",J399,0)</f>
        <v>0</v>
      </c>
      <c r="BJ399" s="17" t="s">
        <v>83</v>
      </c>
      <c r="BK399" s="149">
        <f>ROUND(I399*H399,2)</f>
        <v>0</v>
      </c>
      <c r="BL399" s="17" t="s">
        <v>181</v>
      </c>
      <c r="BM399" s="148" t="s">
        <v>494</v>
      </c>
    </row>
    <row r="400" spans="2:65" s="13" customFormat="1" ht="10">
      <c r="B400" s="157"/>
      <c r="D400" s="151" t="s">
        <v>183</v>
      </c>
      <c r="F400" s="159" t="s">
        <v>495</v>
      </c>
      <c r="H400" s="160">
        <v>527.23</v>
      </c>
      <c r="I400" s="161"/>
      <c r="L400" s="157"/>
      <c r="M400" s="162"/>
      <c r="T400" s="163"/>
      <c r="AT400" s="158" t="s">
        <v>183</v>
      </c>
      <c r="AU400" s="158" t="s">
        <v>85</v>
      </c>
      <c r="AV400" s="13" t="s">
        <v>85</v>
      </c>
      <c r="AW400" s="13" t="s">
        <v>4</v>
      </c>
      <c r="AX400" s="13" t="s">
        <v>83</v>
      </c>
      <c r="AY400" s="158" t="s">
        <v>174</v>
      </c>
    </row>
    <row r="401" spans="2:65" s="1" customFormat="1" ht="24.15" customHeight="1">
      <c r="B401" s="32"/>
      <c r="C401" s="178" t="s">
        <v>496</v>
      </c>
      <c r="D401" s="178" t="s">
        <v>256</v>
      </c>
      <c r="E401" s="179" t="s">
        <v>468</v>
      </c>
      <c r="F401" s="180" t="s">
        <v>469</v>
      </c>
      <c r="G401" s="181" t="s">
        <v>179</v>
      </c>
      <c r="H401" s="182">
        <v>599.125</v>
      </c>
      <c r="I401" s="183"/>
      <c r="J401" s="184">
        <f>ROUND(I401*H401,2)</f>
        <v>0</v>
      </c>
      <c r="K401" s="180" t="s">
        <v>180</v>
      </c>
      <c r="L401" s="185"/>
      <c r="M401" s="186" t="s">
        <v>1</v>
      </c>
      <c r="N401" s="187" t="s">
        <v>41</v>
      </c>
      <c r="P401" s="146">
        <f>O401*H401</f>
        <v>0</v>
      </c>
      <c r="Q401" s="146">
        <v>1.2999999999999999E-4</v>
      </c>
      <c r="R401" s="146">
        <f>Q401*H401</f>
        <v>7.788624999999999E-2</v>
      </c>
      <c r="S401" s="146">
        <v>0</v>
      </c>
      <c r="T401" s="147">
        <f>S401*H401</f>
        <v>0</v>
      </c>
      <c r="AR401" s="148" t="s">
        <v>224</v>
      </c>
      <c r="AT401" s="148" t="s">
        <v>256</v>
      </c>
      <c r="AU401" s="148" t="s">
        <v>85</v>
      </c>
      <c r="AY401" s="17" t="s">
        <v>174</v>
      </c>
      <c r="BE401" s="149">
        <f>IF(N401="základní",J401,0)</f>
        <v>0</v>
      </c>
      <c r="BF401" s="149">
        <f>IF(N401="snížená",J401,0)</f>
        <v>0</v>
      </c>
      <c r="BG401" s="149">
        <f>IF(N401="zákl. přenesená",J401,0)</f>
        <v>0</v>
      </c>
      <c r="BH401" s="149">
        <f>IF(N401="sníž. přenesená",J401,0)</f>
        <v>0</v>
      </c>
      <c r="BI401" s="149">
        <f>IF(N401="nulová",J401,0)</f>
        <v>0</v>
      </c>
      <c r="BJ401" s="17" t="s">
        <v>83</v>
      </c>
      <c r="BK401" s="149">
        <f>ROUND(I401*H401,2)</f>
        <v>0</v>
      </c>
      <c r="BL401" s="17" t="s">
        <v>181</v>
      </c>
      <c r="BM401" s="148" t="s">
        <v>497</v>
      </c>
    </row>
    <row r="402" spans="2:65" s="13" customFormat="1" ht="10">
      <c r="B402" s="157"/>
      <c r="D402" s="151" t="s">
        <v>183</v>
      </c>
      <c r="F402" s="159" t="s">
        <v>498</v>
      </c>
      <c r="H402" s="160">
        <v>599.125</v>
      </c>
      <c r="I402" s="161"/>
      <c r="L402" s="157"/>
      <c r="M402" s="162"/>
      <c r="T402" s="163"/>
      <c r="AT402" s="158" t="s">
        <v>183</v>
      </c>
      <c r="AU402" s="158" t="s">
        <v>85</v>
      </c>
      <c r="AV402" s="13" t="s">
        <v>85</v>
      </c>
      <c r="AW402" s="13" t="s">
        <v>4</v>
      </c>
      <c r="AX402" s="13" t="s">
        <v>83</v>
      </c>
      <c r="AY402" s="158" t="s">
        <v>174</v>
      </c>
    </row>
    <row r="403" spans="2:65" s="1" customFormat="1" ht="37.75" customHeight="1">
      <c r="B403" s="32"/>
      <c r="C403" s="137" t="s">
        <v>499</v>
      </c>
      <c r="D403" s="137" t="s">
        <v>176</v>
      </c>
      <c r="E403" s="138" t="s">
        <v>500</v>
      </c>
      <c r="F403" s="139" t="s">
        <v>501</v>
      </c>
      <c r="G403" s="140" t="s">
        <v>439</v>
      </c>
      <c r="H403" s="141">
        <v>666.95</v>
      </c>
      <c r="I403" s="142"/>
      <c r="J403" s="143">
        <f>ROUND(I403*H403,2)</f>
        <v>0</v>
      </c>
      <c r="K403" s="139" t="s">
        <v>1</v>
      </c>
      <c r="L403" s="32"/>
      <c r="M403" s="144" t="s">
        <v>1</v>
      </c>
      <c r="N403" s="145" t="s">
        <v>41</v>
      </c>
      <c r="P403" s="146">
        <f>O403*H403</f>
        <v>0</v>
      </c>
      <c r="Q403" s="146">
        <v>3.5300000000000002E-3</v>
      </c>
      <c r="R403" s="146">
        <f>Q403*H403</f>
        <v>2.3543335000000001</v>
      </c>
      <c r="S403" s="146">
        <v>0</v>
      </c>
      <c r="T403" s="147">
        <f>S403*H403</f>
        <v>0</v>
      </c>
      <c r="AR403" s="148" t="s">
        <v>181</v>
      </c>
      <c r="AT403" s="148" t="s">
        <v>176</v>
      </c>
      <c r="AU403" s="148" t="s">
        <v>85</v>
      </c>
      <c r="AY403" s="17" t="s">
        <v>174</v>
      </c>
      <c r="BE403" s="149">
        <f>IF(N403="základní",J403,0)</f>
        <v>0</v>
      </c>
      <c r="BF403" s="149">
        <f>IF(N403="snížená",J403,0)</f>
        <v>0</v>
      </c>
      <c r="BG403" s="149">
        <f>IF(N403="zákl. přenesená",J403,0)</f>
        <v>0</v>
      </c>
      <c r="BH403" s="149">
        <f>IF(N403="sníž. přenesená",J403,0)</f>
        <v>0</v>
      </c>
      <c r="BI403" s="149">
        <f>IF(N403="nulová",J403,0)</f>
        <v>0</v>
      </c>
      <c r="BJ403" s="17" t="s">
        <v>83</v>
      </c>
      <c r="BK403" s="149">
        <f>ROUND(I403*H403,2)</f>
        <v>0</v>
      </c>
      <c r="BL403" s="17" t="s">
        <v>181</v>
      </c>
      <c r="BM403" s="148" t="s">
        <v>502</v>
      </c>
    </row>
    <row r="404" spans="2:65" s="13" customFormat="1" ht="10">
      <c r="B404" s="157"/>
      <c r="D404" s="151" t="s">
        <v>183</v>
      </c>
      <c r="E404" s="158" t="s">
        <v>1</v>
      </c>
      <c r="F404" s="159" t="s">
        <v>503</v>
      </c>
      <c r="H404" s="160">
        <v>450.3</v>
      </c>
      <c r="I404" s="161"/>
      <c r="L404" s="157"/>
      <c r="M404" s="162"/>
      <c r="T404" s="163"/>
      <c r="AT404" s="158" t="s">
        <v>183</v>
      </c>
      <c r="AU404" s="158" t="s">
        <v>85</v>
      </c>
      <c r="AV404" s="13" t="s">
        <v>85</v>
      </c>
      <c r="AW404" s="13" t="s">
        <v>32</v>
      </c>
      <c r="AX404" s="13" t="s">
        <v>76</v>
      </c>
      <c r="AY404" s="158" t="s">
        <v>174</v>
      </c>
    </row>
    <row r="405" spans="2:65" s="13" customFormat="1" ht="10">
      <c r="B405" s="157"/>
      <c r="D405" s="151" t="s">
        <v>183</v>
      </c>
      <c r="E405" s="158" t="s">
        <v>1</v>
      </c>
      <c r="F405" s="159" t="s">
        <v>504</v>
      </c>
      <c r="H405" s="160">
        <v>152.15</v>
      </c>
      <c r="I405" s="161"/>
      <c r="L405" s="157"/>
      <c r="M405" s="162"/>
      <c r="T405" s="163"/>
      <c r="AT405" s="158" t="s">
        <v>183</v>
      </c>
      <c r="AU405" s="158" t="s">
        <v>85</v>
      </c>
      <c r="AV405" s="13" t="s">
        <v>85</v>
      </c>
      <c r="AW405" s="13" t="s">
        <v>32</v>
      </c>
      <c r="AX405" s="13" t="s">
        <v>76</v>
      </c>
      <c r="AY405" s="158" t="s">
        <v>174</v>
      </c>
    </row>
    <row r="406" spans="2:65" s="13" customFormat="1" ht="10">
      <c r="B406" s="157"/>
      <c r="D406" s="151" t="s">
        <v>183</v>
      </c>
      <c r="E406" s="158" t="s">
        <v>1</v>
      </c>
      <c r="F406" s="159" t="s">
        <v>505</v>
      </c>
      <c r="H406" s="160">
        <v>64.5</v>
      </c>
      <c r="I406" s="161"/>
      <c r="L406" s="157"/>
      <c r="M406" s="162"/>
      <c r="T406" s="163"/>
      <c r="AT406" s="158" t="s">
        <v>183</v>
      </c>
      <c r="AU406" s="158" t="s">
        <v>85</v>
      </c>
      <c r="AV406" s="13" t="s">
        <v>85</v>
      </c>
      <c r="AW406" s="13" t="s">
        <v>32</v>
      </c>
      <c r="AX406" s="13" t="s">
        <v>76</v>
      </c>
      <c r="AY406" s="158" t="s">
        <v>174</v>
      </c>
    </row>
    <row r="407" spans="2:65" s="14" customFormat="1" ht="10">
      <c r="B407" s="164"/>
      <c r="D407" s="151" t="s">
        <v>183</v>
      </c>
      <c r="E407" s="165" t="s">
        <v>1</v>
      </c>
      <c r="F407" s="166" t="s">
        <v>187</v>
      </c>
      <c r="H407" s="167">
        <v>666.95</v>
      </c>
      <c r="I407" s="168"/>
      <c r="L407" s="164"/>
      <c r="M407" s="169"/>
      <c r="T407" s="170"/>
      <c r="AT407" s="165" t="s">
        <v>183</v>
      </c>
      <c r="AU407" s="165" t="s">
        <v>85</v>
      </c>
      <c r="AV407" s="14" t="s">
        <v>188</v>
      </c>
      <c r="AW407" s="14" t="s">
        <v>32</v>
      </c>
      <c r="AX407" s="14" t="s">
        <v>76</v>
      </c>
      <c r="AY407" s="165" t="s">
        <v>174</v>
      </c>
    </row>
    <row r="408" spans="2:65" s="15" customFormat="1" ht="10">
      <c r="B408" s="171"/>
      <c r="D408" s="151" t="s">
        <v>183</v>
      </c>
      <c r="E408" s="172" t="s">
        <v>1</v>
      </c>
      <c r="F408" s="173" t="s">
        <v>189</v>
      </c>
      <c r="H408" s="174">
        <v>666.95</v>
      </c>
      <c r="I408" s="175"/>
      <c r="L408" s="171"/>
      <c r="M408" s="176"/>
      <c r="T408" s="177"/>
      <c r="AT408" s="172" t="s">
        <v>183</v>
      </c>
      <c r="AU408" s="172" t="s">
        <v>85</v>
      </c>
      <c r="AV408" s="15" t="s">
        <v>181</v>
      </c>
      <c r="AW408" s="15" t="s">
        <v>32</v>
      </c>
      <c r="AX408" s="15" t="s">
        <v>83</v>
      </c>
      <c r="AY408" s="172" t="s">
        <v>174</v>
      </c>
    </row>
    <row r="409" spans="2:65" s="1" customFormat="1" ht="16.5" customHeight="1">
      <c r="B409" s="32"/>
      <c r="C409" s="178" t="s">
        <v>506</v>
      </c>
      <c r="D409" s="178" t="s">
        <v>256</v>
      </c>
      <c r="E409" s="179" t="s">
        <v>507</v>
      </c>
      <c r="F409" s="180" t="s">
        <v>493</v>
      </c>
      <c r="G409" s="181" t="s">
        <v>179</v>
      </c>
      <c r="H409" s="182">
        <v>198.13200000000001</v>
      </c>
      <c r="I409" s="183"/>
      <c r="J409" s="184">
        <f>ROUND(I409*H409,2)</f>
        <v>0</v>
      </c>
      <c r="K409" s="180" t="s">
        <v>1</v>
      </c>
      <c r="L409" s="185"/>
      <c r="M409" s="186" t="s">
        <v>1</v>
      </c>
      <c r="N409" s="187" t="s">
        <v>41</v>
      </c>
      <c r="P409" s="146">
        <f>O409*H409</f>
        <v>0</v>
      </c>
      <c r="Q409" s="146">
        <v>0</v>
      </c>
      <c r="R409" s="146">
        <f>Q409*H409</f>
        <v>0</v>
      </c>
      <c r="S409" s="146">
        <v>0</v>
      </c>
      <c r="T409" s="147">
        <f>S409*H409</f>
        <v>0</v>
      </c>
      <c r="AR409" s="148" t="s">
        <v>224</v>
      </c>
      <c r="AT409" s="148" t="s">
        <v>256</v>
      </c>
      <c r="AU409" s="148" t="s">
        <v>85</v>
      </c>
      <c r="AY409" s="17" t="s">
        <v>174</v>
      </c>
      <c r="BE409" s="149">
        <f>IF(N409="základní",J409,0)</f>
        <v>0</v>
      </c>
      <c r="BF409" s="149">
        <f>IF(N409="snížená",J409,0)</f>
        <v>0</v>
      </c>
      <c r="BG409" s="149">
        <f>IF(N409="zákl. přenesená",J409,0)</f>
        <v>0</v>
      </c>
      <c r="BH409" s="149">
        <f>IF(N409="sníž. přenesená",J409,0)</f>
        <v>0</v>
      </c>
      <c r="BI409" s="149">
        <f>IF(N409="nulová",J409,0)</f>
        <v>0</v>
      </c>
      <c r="BJ409" s="17" t="s">
        <v>83</v>
      </c>
      <c r="BK409" s="149">
        <f>ROUND(I409*H409,2)</f>
        <v>0</v>
      </c>
      <c r="BL409" s="17" t="s">
        <v>181</v>
      </c>
      <c r="BM409" s="148" t="s">
        <v>508</v>
      </c>
    </row>
    <row r="410" spans="2:65" s="13" customFormat="1" ht="10">
      <c r="B410" s="157"/>
      <c r="D410" s="151" t="s">
        <v>183</v>
      </c>
      <c r="E410" s="158" t="s">
        <v>1</v>
      </c>
      <c r="F410" s="159" t="s">
        <v>509</v>
      </c>
      <c r="H410" s="160">
        <v>180.12</v>
      </c>
      <c r="I410" s="161"/>
      <c r="L410" s="157"/>
      <c r="M410" s="162"/>
      <c r="T410" s="163"/>
      <c r="AT410" s="158" t="s">
        <v>183</v>
      </c>
      <c r="AU410" s="158" t="s">
        <v>85</v>
      </c>
      <c r="AV410" s="13" t="s">
        <v>85</v>
      </c>
      <c r="AW410" s="13" t="s">
        <v>32</v>
      </c>
      <c r="AX410" s="13" t="s">
        <v>76</v>
      </c>
      <c r="AY410" s="158" t="s">
        <v>174</v>
      </c>
    </row>
    <row r="411" spans="2:65" s="14" customFormat="1" ht="10">
      <c r="B411" s="164"/>
      <c r="D411" s="151" t="s">
        <v>183</v>
      </c>
      <c r="E411" s="165" t="s">
        <v>1</v>
      </c>
      <c r="F411" s="166" t="s">
        <v>187</v>
      </c>
      <c r="H411" s="167">
        <v>180.12</v>
      </c>
      <c r="I411" s="168"/>
      <c r="L411" s="164"/>
      <c r="M411" s="169"/>
      <c r="T411" s="170"/>
      <c r="AT411" s="165" t="s">
        <v>183</v>
      </c>
      <c r="AU411" s="165" t="s">
        <v>85</v>
      </c>
      <c r="AV411" s="14" t="s">
        <v>188</v>
      </c>
      <c r="AW411" s="14" t="s">
        <v>32</v>
      </c>
      <c r="AX411" s="14" t="s">
        <v>76</v>
      </c>
      <c r="AY411" s="165" t="s">
        <v>174</v>
      </c>
    </row>
    <row r="412" spans="2:65" s="15" customFormat="1" ht="10">
      <c r="B412" s="171"/>
      <c r="D412" s="151" t="s">
        <v>183</v>
      </c>
      <c r="E412" s="172" t="s">
        <v>1</v>
      </c>
      <c r="F412" s="173" t="s">
        <v>189</v>
      </c>
      <c r="H412" s="174">
        <v>180.12</v>
      </c>
      <c r="I412" s="175"/>
      <c r="L412" s="171"/>
      <c r="M412" s="176"/>
      <c r="T412" s="177"/>
      <c r="AT412" s="172" t="s">
        <v>183</v>
      </c>
      <c r="AU412" s="172" t="s">
        <v>85</v>
      </c>
      <c r="AV412" s="15" t="s">
        <v>181</v>
      </c>
      <c r="AW412" s="15" t="s">
        <v>32</v>
      </c>
      <c r="AX412" s="15" t="s">
        <v>83</v>
      </c>
      <c r="AY412" s="172" t="s">
        <v>174</v>
      </c>
    </row>
    <row r="413" spans="2:65" s="13" customFormat="1" ht="10">
      <c r="B413" s="157"/>
      <c r="D413" s="151" t="s">
        <v>183</v>
      </c>
      <c r="F413" s="159" t="s">
        <v>510</v>
      </c>
      <c r="H413" s="160">
        <v>198.13200000000001</v>
      </c>
      <c r="I413" s="161"/>
      <c r="L413" s="157"/>
      <c r="M413" s="162"/>
      <c r="T413" s="163"/>
      <c r="AT413" s="158" t="s">
        <v>183</v>
      </c>
      <c r="AU413" s="158" t="s">
        <v>85</v>
      </c>
      <c r="AV413" s="13" t="s">
        <v>85</v>
      </c>
      <c r="AW413" s="13" t="s">
        <v>4</v>
      </c>
      <c r="AX413" s="13" t="s">
        <v>83</v>
      </c>
      <c r="AY413" s="158" t="s">
        <v>174</v>
      </c>
    </row>
    <row r="414" spans="2:65" s="1" customFormat="1" ht="16.5" customHeight="1">
      <c r="B414" s="32"/>
      <c r="C414" s="178" t="s">
        <v>511</v>
      </c>
      <c r="D414" s="178" t="s">
        <v>256</v>
      </c>
      <c r="E414" s="179" t="s">
        <v>479</v>
      </c>
      <c r="F414" s="180" t="s">
        <v>480</v>
      </c>
      <c r="G414" s="181" t="s">
        <v>179</v>
      </c>
      <c r="H414" s="182">
        <v>54.393999999999998</v>
      </c>
      <c r="I414" s="183"/>
      <c r="J414" s="184">
        <f>ROUND(I414*H414,2)</f>
        <v>0</v>
      </c>
      <c r="K414" s="180" t="s">
        <v>1</v>
      </c>
      <c r="L414" s="185"/>
      <c r="M414" s="186" t="s">
        <v>1</v>
      </c>
      <c r="N414" s="187" t="s">
        <v>41</v>
      </c>
      <c r="P414" s="146">
        <f>O414*H414</f>
        <v>0</v>
      </c>
      <c r="Q414" s="146">
        <v>2.5000000000000001E-2</v>
      </c>
      <c r="R414" s="146">
        <f>Q414*H414</f>
        <v>1.35985</v>
      </c>
      <c r="S414" s="146">
        <v>0</v>
      </c>
      <c r="T414" s="147">
        <f>S414*H414</f>
        <v>0</v>
      </c>
      <c r="AR414" s="148" t="s">
        <v>224</v>
      </c>
      <c r="AT414" s="148" t="s">
        <v>256</v>
      </c>
      <c r="AU414" s="148" t="s">
        <v>85</v>
      </c>
      <c r="AY414" s="17" t="s">
        <v>174</v>
      </c>
      <c r="BE414" s="149">
        <f>IF(N414="základní",J414,0)</f>
        <v>0</v>
      </c>
      <c r="BF414" s="149">
        <f>IF(N414="snížená",J414,0)</f>
        <v>0</v>
      </c>
      <c r="BG414" s="149">
        <f>IF(N414="zákl. přenesená",J414,0)</f>
        <v>0</v>
      </c>
      <c r="BH414" s="149">
        <f>IF(N414="sníž. přenesená",J414,0)</f>
        <v>0</v>
      </c>
      <c r="BI414" s="149">
        <f>IF(N414="nulová",J414,0)</f>
        <v>0</v>
      </c>
      <c r="BJ414" s="17" t="s">
        <v>83</v>
      </c>
      <c r="BK414" s="149">
        <f>ROUND(I414*H414,2)</f>
        <v>0</v>
      </c>
      <c r="BL414" s="17" t="s">
        <v>181</v>
      </c>
      <c r="BM414" s="148" t="s">
        <v>512</v>
      </c>
    </row>
    <row r="415" spans="2:65" s="13" customFormat="1" ht="10">
      <c r="B415" s="157"/>
      <c r="D415" s="151" t="s">
        <v>183</v>
      </c>
      <c r="E415" s="158" t="s">
        <v>1</v>
      </c>
      <c r="F415" s="159" t="s">
        <v>513</v>
      </c>
      <c r="H415" s="160">
        <v>49.448999999999998</v>
      </c>
      <c r="I415" s="161"/>
      <c r="L415" s="157"/>
      <c r="M415" s="162"/>
      <c r="T415" s="163"/>
      <c r="AT415" s="158" t="s">
        <v>183</v>
      </c>
      <c r="AU415" s="158" t="s">
        <v>85</v>
      </c>
      <c r="AV415" s="13" t="s">
        <v>85</v>
      </c>
      <c r="AW415" s="13" t="s">
        <v>32</v>
      </c>
      <c r="AX415" s="13" t="s">
        <v>76</v>
      </c>
      <c r="AY415" s="158" t="s">
        <v>174</v>
      </c>
    </row>
    <row r="416" spans="2:65" s="14" customFormat="1" ht="10">
      <c r="B416" s="164"/>
      <c r="D416" s="151" t="s">
        <v>183</v>
      </c>
      <c r="E416" s="165" t="s">
        <v>1</v>
      </c>
      <c r="F416" s="166" t="s">
        <v>187</v>
      </c>
      <c r="H416" s="167">
        <v>49.448999999999998</v>
      </c>
      <c r="I416" s="168"/>
      <c r="L416" s="164"/>
      <c r="M416" s="169"/>
      <c r="T416" s="170"/>
      <c r="AT416" s="165" t="s">
        <v>183</v>
      </c>
      <c r="AU416" s="165" t="s">
        <v>85</v>
      </c>
      <c r="AV416" s="14" t="s">
        <v>188</v>
      </c>
      <c r="AW416" s="14" t="s">
        <v>32</v>
      </c>
      <c r="AX416" s="14" t="s">
        <v>76</v>
      </c>
      <c r="AY416" s="165" t="s">
        <v>174</v>
      </c>
    </row>
    <row r="417" spans="2:65" s="15" customFormat="1" ht="10">
      <c r="B417" s="171"/>
      <c r="D417" s="151" t="s">
        <v>183</v>
      </c>
      <c r="E417" s="172" t="s">
        <v>1</v>
      </c>
      <c r="F417" s="173" t="s">
        <v>189</v>
      </c>
      <c r="H417" s="174">
        <v>49.448999999999998</v>
      </c>
      <c r="I417" s="175"/>
      <c r="L417" s="171"/>
      <c r="M417" s="176"/>
      <c r="T417" s="177"/>
      <c r="AT417" s="172" t="s">
        <v>183</v>
      </c>
      <c r="AU417" s="172" t="s">
        <v>85</v>
      </c>
      <c r="AV417" s="15" t="s">
        <v>181</v>
      </c>
      <c r="AW417" s="15" t="s">
        <v>32</v>
      </c>
      <c r="AX417" s="15" t="s">
        <v>83</v>
      </c>
      <c r="AY417" s="172" t="s">
        <v>174</v>
      </c>
    </row>
    <row r="418" spans="2:65" s="13" customFormat="1" ht="10">
      <c r="B418" s="157"/>
      <c r="D418" s="151" t="s">
        <v>183</v>
      </c>
      <c r="F418" s="159" t="s">
        <v>514</v>
      </c>
      <c r="H418" s="160">
        <v>54.393999999999998</v>
      </c>
      <c r="I418" s="161"/>
      <c r="L418" s="157"/>
      <c r="M418" s="162"/>
      <c r="T418" s="163"/>
      <c r="AT418" s="158" t="s">
        <v>183</v>
      </c>
      <c r="AU418" s="158" t="s">
        <v>85</v>
      </c>
      <c r="AV418" s="13" t="s">
        <v>85</v>
      </c>
      <c r="AW418" s="13" t="s">
        <v>4</v>
      </c>
      <c r="AX418" s="13" t="s">
        <v>83</v>
      </c>
      <c r="AY418" s="158" t="s">
        <v>174</v>
      </c>
    </row>
    <row r="419" spans="2:65" s="1" customFormat="1" ht="24.15" customHeight="1">
      <c r="B419" s="32"/>
      <c r="C419" s="178" t="s">
        <v>515</v>
      </c>
      <c r="D419" s="178" t="s">
        <v>256</v>
      </c>
      <c r="E419" s="179" t="s">
        <v>463</v>
      </c>
      <c r="F419" s="180" t="s">
        <v>464</v>
      </c>
      <c r="G419" s="181" t="s">
        <v>179</v>
      </c>
      <c r="H419" s="182">
        <v>20.64</v>
      </c>
      <c r="I419" s="183"/>
      <c r="J419" s="184">
        <f>ROUND(I419*H419,2)</f>
        <v>0</v>
      </c>
      <c r="K419" s="180" t="s">
        <v>1</v>
      </c>
      <c r="L419" s="185"/>
      <c r="M419" s="186" t="s">
        <v>1</v>
      </c>
      <c r="N419" s="187" t="s">
        <v>41</v>
      </c>
      <c r="P419" s="146">
        <f>O419*H419</f>
        <v>0</v>
      </c>
      <c r="Q419" s="146">
        <v>7.0000000000000007E-2</v>
      </c>
      <c r="R419" s="146">
        <f>Q419*H419</f>
        <v>1.4448000000000001</v>
      </c>
      <c r="S419" s="146">
        <v>0</v>
      </c>
      <c r="T419" s="147">
        <f>S419*H419</f>
        <v>0</v>
      </c>
      <c r="AR419" s="148" t="s">
        <v>224</v>
      </c>
      <c r="AT419" s="148" t="s">
        <v>256</v>
      </c>
      <c r="AU419" s="148" t="s">
        <v>85</v>
      </c>
      <c r="AY419" s="17" t="s">
        <v>174</v>
      </c>
      <c r="BE419" s="149">
        <f>IF(N419="základní",J419,0)</f>
        <v>0</v>
      </c>
      <c r="BF419" s="149">
        <f>IF(N419="snížená",J419,0)</f>
        <v>0</v>
      </c>
      <c r="BG419" s="149">
        <f>IF(N419="zákl. přenesená",J419,0)</f>
        <v>0</v>
      </c>
      <c r="BH419" s="149">
        <f>IF(N419="sníž. přenesená",J419,0)</f>
        <v>0</v>
      </c>
      <c r="BI419" s="149">
        <f>IF(N419="nulová",J419,0)</f>
        <v>0</v>
      </c>
      <c r="BJ419" s="17" t="s">
        <v>83</v>
      </c>
      <c r="BK419" s="149">
        <f>ROUND(I419*H419,2)</f>
        <v>0</v>
      </c>
      <c r="BL419" s="17" t="s">
        <v>181</v>
      </c>
      <c r="BM419" s="148" t="s">
        <v>516</v>
      </c>
    </row>
    <row r="420" spans="2:65" s="13" customFormat="1" ht="10">
      <c r="B420" s="157"/>
      <c r="D420" s="151" t="s">
        <v>183</v>
      </c>
      <c r="E420" s="158" t="s">
        <v>1</v>
      </c>
      <c r="F420" s="159" t="s">
        <v>517</v>
      </c>
      <c r="H420" s="160">
        <v>20.64</v>
      </c>
      <c r="I420" s="161"/>
      <c r="L420" s="157"/>
      <c r="M420" s="162"/>
      <c r="T420" s="163"/>
      <c r="AT420" s="158" t="s">
        <v>183</v>
      </c>
      <c r="AU420" s="158" t="s">
        <v>85</v>
      </c>
      <c r="AV420" s="13" t="s">
        <v>85</v>
      </c>
      <c r="AW420" s="13" t="s">
        <v>32</v>
      </c>
      <c r="AX420" s="13" t="s">
        <v>76</v>
      </c>
      <c r="AY420" s="158" t="s">
        <v>174</v>
      </c>
    </row>
    <row r="421" spans="2:65" s="14" customFormat="1" ht="10">
      <c r="B421" s="164"/>
      <c r="D421" s="151" t="s">
        <v>183</v>
      </c>
      <c r="E421" s="165" t="s">
        <v>1</v>
      </c>
      <c r="F421" s="166" t="s">
        <v>187</v>
      </c>
      <c r="H421" s="167">
        <v>20.64</v>
      </c>
      <c r="I421" s="168"/>
      <c r="L421" s="164"/>
      <c r="M421" s="169"/>
      <c r="T421" s="170"/>
      <c r="AT421" s="165" t="s">
        <v>183</v>
      </c>
      <c r="AU421" s="165" t="s">
        <v>85</v>
      </c>
      <c r="AV421" s="14" t="s">
        <v>188</v>
      </c>
      <c r="AW421" s="14" t="s">
        <v>32</v>
      </c>
      <c r="AX421" s="14" t="s">
        <v>76</v>
      </c>
      <c r="AY421" s="165" t="s">
        <v>174</v>
      </c>
    </row>
    <row r="422" spans="2:65" s="15" customFormat="1" ht="10">
      <c r="B422" s="171"/>
      <c r="D422" s="151" t="s">
        <v>183</v>
      </c>
      <c r="E422" s="172" t="s">
        <v>1</v>
      </c>
      <c r="F422" s="173" t="s">
        <v>189</v>
      </c>
      <c r="H422" s="174">
        <v>20.64</v>
      </c>
      <c r="I422" s="175"/>
      <c r="L422" s="171"/>
      <c r="M422" s="176"/>
      <c r="T422" s="177"/>
      <c r="AT422" s="172" t="s">
        <v>183</v>
      </c>
      <c r="AU422" s="172" t="s">
        <v>85</v>
      </c>
      <c r="AV422" s="15" t="s">
        <v>181</v>
      </c>
      <c r="AW422" s="15" t="s">
        <v>32</v>
      </c>
      <c r="AX422" s="15" t="s">
        <v>83</v>
      </c>
      <c r="AY422" s="172" t="s">
        <v>174</v>
      </c>
    </row>
    <row r="423" spans="2:65" s="1" customFormat="1" ht="33" customHeight="1">
      <c r="B423" s="32"/>
      <c r="C423" s="137" t="s">
        <v>518</v>
      </c>
      <c r="D423" s="137" t="s">
        <v>176</v>
      </c>
      <c r="E423" s="138" t="s">
        <v>519</v>
      </c>
      <c r="F423" s="139" t="s">
        <v>520</v>
      </c>
      <c r="G423" s="140" t="s">
        <v>179</v>
      </c>
      <c r="H423" s="141">
        <v>12.35</v>
      </c>
      <c r="I423" s="142"/>
      <c r="J423" s="143">
        <f>ROUND(I423*H423,2)</f>
        <v>0</v>
      </c>
      <c r="K423" s="139" t="s">
        <v>180</v>
      </c>
      <c r="L423" s="32"/>
      <c r="M423" s="144" t="s">
        <v>1</v>
      </c>
      <c r="N423" s="145" t="s">
        <v>41</v>
      </c>
      <c r="P423" s="146">
        <f>O423*H423</f>
        <v>0</v>
      </c>
      <c r="Q423" s="146">
        <v>1.1999999999999999E-3</v>
      </c>
      <c r="R423" s="146">
        <f>Q423*H423</f>
        <v>1.4819999999999998E-2</v>
      </c>
      <c r="S423" s="146">
        <v>0</v>
      </c>
      <c r="T423" s="147">
        <f>S423*H423</f>
        <v>0</v>
      </c>
      <c r="AR423" s="148" t="s">
        <v>181</v>
      </c>
      <c r="AT423" s="148" t="s">
        <v>176</v>
      </c>
      <c r="AU423" s="148" t="s">
        <v>85</v>
      </c>
      <c r="AY423" s="17" t="s">
        <v>174</v>
      </c>
      <c r="BE423" s="149">
        <f>IF(N423="základní",J423,0)</f>
        <v>0</v>
      </c>
      <c r="BF423" s="149">
        <f>IF(N423="snížená",J423,0)</f>
        <v>0</v>
      </c>
      <c r="BG423" s="149">
        <f>IF(N423="zákl. přenesená",J423,0)</f>
        <v>0</v>
      </c>
      <c r="BH423" s="149">
        <f>IF(N423="sníž. přenesená",J423,0)</f>
        <v>0</v>
      </c>
      <c r="BI423" s="149">
        <f>IF(N423="nulová",J423,0)</f>
        <v>0</v>
      </c>
      <c r="BJ423" s="17" t="s">
        <v>83</v>
      </c>
      <c r="BK423" s="149">
        <f>ROUND(I423*H423,2)</f>
        <v>0</v>
      </c>
      <c r="BL423" s="17" t="s">
        <v>181</v>
      </c>
      <c r="BM423" s="148" t="s">
        <v>521</v>
      </c>
    </row>
    <row r="424" spans="2:65" s="13" customFormat="1" ht="10">
      <c r="B424" s="157"/>
      <c r="D424" s="151" t="s">
        <v>183</v>
      </c>
      <c r="E424" s="158" t="s">
        <v>1</v>
      </c>
      <c r="F424" s="159" t="s">
        <v>522</v>
      </c>
      <c r="H424" s="160">
        <v>12.35</v>
      </c>
      <c r="I424" s="161"/>
      <c r="L424" s="157"/>
      <c r="M424" s="162"/>
      <c r="T424" s="163"/>
      <c r="AT424" s="158" t="s">
        <v>183</v>
      </c>
      <c r="AU424" s="158" t="s">
        <v>85</v>
      </c>
      <c r="AV424" s="13" t="s">
        <v>85</v>
      </c>
      <c r="AW424" s="13" t="s">
        <v>32</v>
      </c>
      <c r="AX424" s="13" t="s">
        <v>76</v>
      </c>
      <c r="AY424" s="158" t="s">
        <v>174</v>
      </c>
    </row>
    <row r="425" spans="2:65" s="14" customFormat="1" ht="10">
      <c r="B425" s="164"/>
      <c r="D425" s="151" t="s">
        <v>183</v>
      </c>
      <c r="E425" s="165" t="s">
        <v>1</v>
      </c>
      <c r="F425" s="166" t="s">
        <v>187</v>
      </c>
      <c r="H425" s="167">
        <v>12.35</v>
      </c>
      <c r="I425" s="168"/>
      <c r="L425" s="164"/>
      <c r="M425" s="169"/>
      <c r="T425" s="170"/>
      <c r="AT425" s="165" t="s">
        <v>183</v>
      </c>
      <c r="AU425" s="165" t="s">
        <v>85</v>
      </c>
      <c r="AV425" s="14" t="s">
        <v>188</v>
      </c>
      <c r="AW425" s="14" t="s">
        <v>32</v>
      </c>
      <c r="AX425" s="14" t="s">
        <v>76</v>
      </c>
      <c r="AY425" s="165" t="s">
        <v>174</v>
      </c>
    </row>
    <row r="426" spans="2:65" s="15" customFormat="1" ht="10">
      <c r="B426" s="171"/>
      <c r="D426" s="151" t="s">
        <v>183</v>
      </c>
      <c r="E426" s="172" t="s">
        <v>1</v>
      </c>
      <c r="F426" s="173" t="s">
        <v>189</v>
      </c>
      <c r="H426" s="174">
        <v>12.35</v>
      </c>
      <c r="I426" s="175"/>
      <c r="L426" s="171"/>
      <c r="M426" s="176"/>
      <c r="T426" s="177"/>
      <c r="AT426" s="172" t="s">
        <v>183</v>
      </c>
      <c r="AU426" s="172" t="s">
        <v>85</v>
      </c>
      <c r="AV426" s="15" t="s">
        <v>181</v>
      </c>
      <c r="AW426" s="15" t="s">
        <v>32</v>
      </c>
      <c r="AX426" s="15" t="s">
        <v>83</v>
      </c>
      <c r="AY426" s="172" t="s">
        <v>174</v>
      </c>
    </row>
    <row r="427" spans="2:65" s="1" customFormat="1" ht="16.5" customHeight="1">
      <c r="B427" s="32"/>
      <c r="C427" s="178" t="s">
        <v>523</v>
      </c>
      <c r="D427" s="178" t="s">
        <v>256</v>
      </c>
      <c r="E427" s="179" t="s">
        <v>524</v>
      </c>
      <c r="F427" s="180" t="s">
        <v>525</v>
      </c>
      <c r="G427" s="181" t="s">
        <v>179</v>
      </c>
      <c r="H427" s="182">
        <v>12.597</v>
      </c>
      <c r="I427" s="183"/>
      <c r="J427" s="184">
        <f>ROUND(I427*H427,2)</f>
        <v>0</v>
      </c>
      <c r="K427" s="180" t="s">
        <v>1</v>
      </c>
      <c r="L427" s="185"/>
      <c r="M427" s="186" t="s">
        <v>1</v>
      </c>
      <c r="N427" s="187" t="s">
        <v>41</v>
      </c>
      <c r="P427" s="146">
        <f>O427*H427</f>
        <v>0</v>
      </c>
      <c r="Q427" s="146">
        <v>0</v>
      </c>
      <c r="R427" s="146">
        <f>Q427*H427</f>
        <v>0</v>
      </c>
      <c r="S427" s="146">
        <v>0</v>
      </c>
      <c r="T427" s="147">
        <f>S427*H427</f>
        <v>0</v>
      </c>
      <c r="AR427" s="148" t="s">
        <v>224</v>
      </c>
      <c r="AT427" s="148" t="s">
        <v>256</v>
      </c>
      <c r="AU427" s="148" t="s">
        <v>85</v>
      </c>
      <c r="AY427" s="17" t="s">
        <v>174</v>
      </c>
      <c r="BE427" s="149">
        <f>IF(N427="základní",J427,0)</f>
        <v>0</v>
      </c>
      <c r="BF427" s="149">
        <f>IF(N427="snížená",J427,0)</f>
        <v>0</v>
      </c>
      <c r="BG427" s="149">
        <f>IF(N427="zákl. přenesená",J427,0)</f>
        <v>0</v>
      </c>
      <c r="BH427" s="149">
        <f>IF(N427="sníž. přenesená",J427,0)</f>
        <v>0</v>
      </c>
      <c r="BI427" s="149">
        <f>IF(N427="nulová",J427,0)</f>
        <v>0</v>
      </c>
      <c r="BJ427" s="17" t="s">
        <v>83</v>
      </c>
      <c r="BK427" s="149">
        <f>ROUND(I427*H427,2)</f>
        <v>0</v>
      </c>
      <c r="BL427" s="17" t="s">
        <v>181</v>
      </c>
      <c r="BM427" s="148" t="s">
        <v>526</v>
      </c>
    </row>
    <row r="428" spans="2:65" s="13" customFormat="1" ht="10">
      <c r="B428" s="157"/>
      <c r="D428" s="151" t="s">
        <v>183</v>
      </c>
      <c r="F428" s="159" t="s">
        <v>527</v>
      </c>
      <c r="H428" s="160">
        <v>12.597</v>
      </c>
      <c r="I428" s="161"/>
      <c r="L428" s="157"/>
      <c r="M428" s="162"/>
      <c r="T428" s="163"/>
      <c r="AT428" s="158" t="s">
        <v>183</v>
      </c>
      <c r="AU428" s="158" t="s">
        <v>85</v>
      </c>
      <c r="AV428" s="13" t="s">
        <v>85</v>
      </c>
      <c r="AW428" s="13" t="s">
        <v>4</v>
      </c>
      <c r="AX428" s="13" t="s">
        <v>83</v>
      </c>
      <c r="AY428" s="158" t="s">
        <v>174</v>
      </c>
    </row>
    <row r="429" spans="2:65" s="1" customFormat="1" ht="21.75" customHeight="1">
      <c r="B429" s="32"/>
      <c r="C429" s="137" t="s">
        <v>528</v>
      </c>
      <c r="D429" s="137" t="s">
        <v>176</v>
      </c>
      <c r="E429" s="138" t="s">
        <v>529</v>
      </c>
      <c r="F429" s="139" t="s">
        <v>530</v>
      </c>
      <c r="G429" s="140" t="s">
        <v>179</v>
      </c>
      <c r="H429" s="141">
        <v>26.5</v>
      </c>
      <c r="I429" s="142"/>
      <c r="J429" s="143">
        <f>ROUND(I429*H429,2)</f>
        <v>0</v>
      </c>
      <c r="K429" s="139" t="s">
        <v>180</v>
      </c>
      <c r="L429" s="32"/>
      <c r="M429" s="144" t="s">
        <v>1</v>
      </c>
      <c r="N429" s="145" t="s">
        <v>41</v>
      </c>
      <c r="P429" s="146">
        <f>O429*H429</f>
        <v>0</v>
      </c>
      <c r="Q429" s="146">
        <v>0.45929999999999999</v>
      </c>
      <c r="R429" s="146">
        <f>Q429*H429</f>
        <v>12.17145</v>
      </c>
      <c r="S429" s="146">
        <v>0</v>
      </c>
      <c r="T429" s="147">
        <f>S429*H429</f>
        <v>0</v>
      </c>
      <c r="AR429" s="148" t="s">
        <v>181</v>
      </c>
      <c r="AT429" s="148" t="s">
        <v>176</v>
      </c>
      <c r="AU429" s="148" t="s">
        <v>85</v>
      </c>
      <c r="AY429" s="17" t="s">
        <v>174</v>
      </c>
      <c r="BE429" s="149">
        <f>IF(N429="základní",J429,0)</f>
        <v>0</v>
      </c>
      <c r="BF429" s="149">
        <f>IF(N429="snížená",J429,0)</f>
        <v>0</v>
      </c>
      <c r="BG429" s="149">
        <f>IF(N429="zákl. přenesená",J429,0)</f>
        <v>0</v>
      </c>
      <c r="BH429" s="149">
        <f>IF(N429="sníž. přenesená",J429,0)</f>
        <v>0</v>
      </c>
      <c r="BI429" s="149">
        <f>IF(N429="nulová",J429,0)</f>
        <v>0</v>
      </c>
      <c r="BJ429" s="17" t="s">
        <v>83</v>
      </c>
      <c r="BK429" s="149">
        <f>ROUND(I429*H429,2)</f>
        <v>0</v>
      </c>
      <c r="BL429" s="17" t="s">
        <v>181</v>
      </c>
      <c r="BM429" s="148" t="s">
        <v>531</v>
      </c>
    </row>
    <row r="430" spans="2:65" s="13" customFormat="1" ht="10">
      <c r="B430" s="157"/>
      <c r="D430" s="151" t="s">
        <v>183</v>
      </c>
      <c r="E430" s="158" t="s">
        <v>1</v>
      </c>
      <c r="F430" s="159" t="s">
        <v>532</v>
      </c>
      <c r="H430" s="160">
        <v>26.5</v>
      </c>
      <c r="I430" s="161"/>
      <c r="L430" s="157"/>
      <c r="M430" s="162"/>
      <c r="T430" s="163"/>
      <c r="AT430" s="158" t="s">
        <v>183</v>
      </c>
      <c r="AU430" s="158" t="s">
        <v>85</v>
      </c>
      <c r="AV430" s="13" t="s">
        <v>85</v>
      </c>
      <c r="AW430" s="13" t="s">
        <v>32</v>
      </c>
      <c r="AX430" s="13" t="s">
        <v>76</v>
      </c>
      <c r="AY430" s="158" t="s">
        <v>174</v>
      </c>
    </row>
    <row r="431" spans="2:65" s="14" customFormat="1" ht="10">
      <c r="B431" s="164"/>
      <c r="D431" s="151" t="s">
        <v>183</v>
      </c>
      <c r="E431" s="165" t="s">
        <v>1</v>
      </c>
      <c r="F431" s="166" t="s">
        <v>187</v>
      </c>
      <c r="H431" s="167">
        <v>26.5</v>
      </c>
      <c r="I431" s="168"/>
      <c r="L431" s="164"/>
      <c r="M431" s="169"/>
      <c r="T431" s="170"/>
      <c r="AT431" s="165" t="s">
        <v>183</v>
      </c>
      <c r="AU431" s="165" t="s">
        <v>85</v>
      </c>
      <c r="AV431" s="14" t="s">
        <v>188</v>
      </c>
      <c r="AW431" s="14" t="s">
        <v>32</v>
      </c>
      <c r="AX431" s="14" t="s">
        <v>76</v>
      </c>
      <c r="AY431" s="165" t="s">
        <v>174</v>
      </c>
    </row>
    <row r="432" spans="2:65" s="15" customFormat="1" ht="10">
      <c r="B432" s="171"/>
      <c r="D432" s="151" t="s">
        <v>183</v>
      </c>
      <c r="E432" s="172" t="s">
        <v>1</v>
      </c>
      <c r="F432" s="173" t="s">
        <v>189</v>
      </c>
      <c r="H432" s="174">
        <v>26.5</v>
      </c>
      <c r="I432" s="175"/>
      <c r="L432" s="171"/>
      <c r="M432" s="176"/>
      <c r="T432" s="177"/>
      <c r="AT432" s="172" t="s">
        <v>183</v>
      </c>
      <c r="AU432" s="172" t="s">
        <v>85</v>
      </c>
      <c r="AV432" s="15" t="s">
        <v>181</v>
      </c>
      <c r="AW432" s="15" t="s">
        <v>32</v>
      </c>
      <c r="AX432" s="15" t="s">
        <v>83</v>
      </c>
      <c r="AY432" s="172" t="s">
        <v>174</v>
      </c>
    </row>
    <row r="433" spans="2:65" s="1" customFormat="1" ht="21.75" customHeight="1">
      <c r="B433" s="32"/>
      <c r="C433" s="137" t="s">
        <v>533</v>
      </c>
      <c r="D433" s="137" t="s">
        <v>176</v>
      </c>
      <c r="E433" s="138" t="s">
        <v>534</v>
      </c>
      <c r="F433" s="139" t="s">
        <v>535</v>
      </c>
      <c r="G433" s="140" t="s">
        <v>179</v>
      </c>
      <c r="H433" s="141">
        <v>44.4</v>
      </c>
      <c r="I433" s="142"/>
      <c r="J433" s="143">
        <f>ROUND(I433*H433,2)</f>
        <v>0</v>
      </c>
      <c r="K433" s="139" t="s">
        <v>180</v>
      </c>
      <c r="L433" s="32"/>
      <c r="M433" s="144" t="s">
        <v>1</v>
      </c>
      <c r="N433" s="145" t="s">
        <v>41</v>
      </c>
      <c r="P433" s="146">
        <f>O433*H433</f>
        <v>0</v>
      </c>
      <c r="Q433" s="146">
        <v>0.55110000000000003</v>
      </c>
      <c r="R433" s="146">
        <f>Q433*H433</f>
        <v>24.46884</v>
      </c>
      <c r="S433" s="146">
        <v>0</v>
      </c>
      <c r="T433" s="147">
        <f>S433*H433</f>
        <v>0</v>
      </c>
      <c r="AR433" s="148" t="s">
        <v>181</v>
      </c>
      <c r="AT433" s="148" t="s">
        <v>176</v>
      </c>
      <c r="AU433" s="148" t="s">
        <v>85</v>
      </c>
      <c r="AY433" s="17" t="s">
        <v>174</v>
      </c>
      <c r="BE433" s="149">
        <f>IF(N433="základní",J433,0)</f>
        <v>0</v>
      </c>
      <c r="BF433" s="149">
        <f>IF(N433="snížená",J433,0)</f>
        <v>0</v>
      </c>
      <c r="BG433" s="149">
        <f>IF(N433="zákl. přenesená",J433,0)</f>
        <v>0</v>
      </c>
      <c r="BH433" s="149">
        <f>IF(N433="sníž. přenesená",J433,0)</f>
        <v>0</v>
      </c>
      <c r="BI433" s="149">
        <f>IF(N433="nulová",J433,0)</f>
        <v>0</v>
      </c>
      <c r="BJ433" s="17" t="s">
        <v>83</v>
      </c>
      <c r="BK433" s="149">
        <f>ROUND(I433*H433,2)</f>
        <v>0</v>
      </c>
      <c r="BL433" s="17" t="s">
        <v>181</v>
      </c>
      <c r="BM433" s="148" t="s">
        <v>536</v>
      </c>
    </row>
    <row r="434" spans="2:65" s="13" customFormat="1" ht="10">
      <c r="B434" s="157"/>
      <c r="D434" s="151" t="s">
        <v>183</v>
      </c>
      <c r="E434" s="158" t="s">
        <v>1</v>
      </c>
      <c r="F434" s="159" t="s">
        <v>281</v>
      </c>
      <c r="H434" s="160">
        <v>55.5</v>
      </c>
      <c r="I434" s="161"/>
      <c r="L434" s="157"/>
      <c r="M434" s="162"/>
      <c r="T434" s="163"/>
      <c r="AT434" s="158" t="s">
        <v>183</v>
      </c>
      <c r="AU434" s="158" t="s">
        <v>85</v>
      </c>
      <c r="AV434" s="13" t="s">
        <v>85</v>
      </c>
      <c r="AW434" s="13" t="s">
        <v>32</v>
      </c>
      <c r="AX434" s="13" t="s">
        <v>76</v>
      </c>
      <c r="AY434" s="158" t="s">
        <v>174</v>
      </c>
    </row>
    <row r="435" spans="2:65" s="14" customFormat="1" ht="10">
      <c r="B435" s="164"/>
      <c r="D435" s="151" t="s">
        <v>183</v>
      </c>
      <c r="E435" s="165" t="s">
        <v>1</v>
      </c>
      <c r="F435" s="166" t="s">
        <v>187</v>
      </c>
      <c r="H435" s="167">
        <v>55.5</v>
      </c>
      <c r="I435" s="168"/>
      <c r="L435" s="164"/>
      <c r="M435" s="169"/>
      <c r="T435" s="170"/>
      <c r="AT435" s="165" t="s">
        <v>183</v>
      </c>
      <c r="AU435" s="165" t="s">
        <v>85</v>
      </c>
      <c r="AV435" s="14" t="s">
        <v>188</v>
      </c>
      <c r="AW435" s="14" t="s">
        <v>32</v>
      </c>
      <c r="AX435" s="14" t="s">
        <v>76</v>
      </c>
      <c r="AY435" s="165" t="s">
        <v>174</v>
      </c>
    </row>
    <row r="436" spans="2:65" s="15" customFormat="1" ht="10">
      <c r="B436" s="171"/>
      <c r="D436" s="151" t="s">
        <v>183</v>
      </c>
      <c r="E436" s="172" t="s">
        <v>1</v>
      </c>
      <c r="F436" s="173" t="s">
        <v>189</v>
      </c>
      <c r="H436" s="174">
        <v>55.5</v>
      </c>
      <c r="I436" s="175"/>
      <c r="L436" s="171"/>
      <c r="M436" s="176"/>
      <c r="T436" s="177"/>
      <c r="AT436" s="172" t="s">
        <v>183</v>
      </c>
      <c r="AU436" s="172" t="s">
        <v>85</v>
      </c>
      <c r="AV436" s="15" t="s">
        <v>181</v>
      </c>
      <c r="AW436" s="15" t="s">
        <v>32</v>
      </c>
      <c r="AX436" s="15" t="s">
        <v>83</v>
      </c>
      <c r="AY436" s="172" t="s">
        <v>174</v>
      </c>
    </row>
    <row r="437" spans="2:65" s="13" customFormat="1" ht="10">
      <c r="B437" s="157"/>
      <c r="D437" s="151" t="s">
        <v>183</v>
      </c>
      <c r="F437" s="159" t="s">
        <v>537</v>
      </c>
      <c r="H437" s="160">
        <v>44.4</v>
      </c>
      <c r="I437" s="161"/>
      <c r="L437" s="157"/>
      <c r="M437" s="162"/>
      <c r="T437" s="163"/>
      <c r="AT437" s="158" t="s">
        <v>183</v>
      </c>
      <c r="AU437" s="158" t="s">
        <v>85</v>
      </c>
      <c r="AV437" s="13" t="s">
        <v>85</v>
      </c>
      <c r="AW437" s="13" t="s">
        <v>4</v>
      </c>
      <c r="AX437" s="13" t="s">
        <v>83</v>
      </c>
      <c r="AY437" s="158" t="s">
        <v>174</v>
      </c>
    </row>
    <row r="438" spans="2:65" s="1" customFormat="1" ht="24.15" customHeight="1">
      <c r="B438" s="32"/>
      <c r="C438" s="137" t="s">
        <v>538</v>
      </c>
      <c r="D438" s="137" t="s">
        <v>176</v>
      </c>
      <c r="E438" s="138" t="s">
        <v>539</v>
      </c>
      <c r="F438" s="139" t="s">
        <v>540</v>
      </c>
      <c r="G438" s="140" t="s">
        <v>179</v>
      </c>
      <c r="H438" s="141">
        <v>26.5</v>
      </c>
      <c r="I438" s="142"/>
      <c r="J438" s="143">
        <f>ROUND(I438*H438,2)</f>
        <v>0</v>
      </c>
      <c r="K438" s="139" t="s">
        <v>180</v>
      </c>
      <c r="L438" s="32"/>
      <c r="M438" s="144" t="s">
        <v>1</v>
      </c>
      <c r="N438" s="145" t="s">
        <v>41</v>
      </c>
      <c r="P438" s="146">
        <f>O438*H438</f>
        <v>0</v>
      </c>
      <c r="Q438" s="146">
        <v>0.28361999999999998</v>
      </c>
      <c r="R438" s="146">
        <f>Q438*H438</f>
        <v>7.5159299999999991</v>
      </c>
      <c r="S438" s="146">
        <v>0</v>
      </c>
      <c r="T438" s="147">
        <f>S438*H438</f>
        <v>0</v>
      </c>
      <c r="AR438" s="148" t="s">
        <v>181</v>
      </c>
      <c r="AT438" s="148" t="s">
        <v>176</v>
      </c>
      <c r="AU438" s="148" t="s">
        <v>85</v>
      </c>
      <c r="AY438" s="17" t="s">
        <v>174</v>
      </c>
      <c r="BE438" s="149">
        <f>IF(N438="základní",J438,0)</f>
        <v>0</v>
      </c>
      <c r="BF438" s="149">
        <f>IF(N438="snížená",J438,0)</f>
        <v>0</v>
      </c>
      <c r="BG438" s="149">
        <f>IF(N438="zákl. přenesená",J438,0)</f>
        <v>0</v>
      </c>
      <c r="BH438" s="149">
        <f>IF(N438="sníž. přenesená",J438,0)</f>
        <v>0</v>
      </c>
      <c r="BI438" s="149">
        <f>IF(N438="nulová",J438,0)</f>
        <v>0</v>
      </c>
      <c r="BJ438" s="17" t="s">
        <v>83</v>
      </c>
      <c r="BK438" s="149">
        <f>ROUND(I438*H438,2)</f>
        <v>0</v>
      </c>
      <c r="BL438" s="17" t="s">
        <v>181</v>
      </c>
      <c r="BM438" s="148" t="s">
        <v>541</v>
      </c>
    </row>
    <row r="439" spans="2:65" s="13" customFormat="1" ht="10">
      <c r="B439" s="157"/>
      <c r="D439" s="151" t="s">
        <v>183</v>
      </c>
      <c r="E439" s="158" t="s">
        <v>1</v>
      </c>
      <c r="F439" s="159" t="s">
        <v>532</v>
      </c>
      <c r="H439" s="160">
        <v>26.5</v>
      </c>
      <c r="I439" s="161"/>
      <c r="L439" s="157"/>
      <c r="M439" s="162"/>
      <c r="T439" s="163"/>
      <c r="AT439" s="158" t="s">
        <v>183</v>
      </c>
      <c r="AU439" s="158" t="s">
        <v>85</v>
      </c>
      <c r="AV439" s="13" t="s">
        <v>85</v>
      </c>
      <c r="AW439" s="13" t="s">
        <v>32</v>
      </c>
      <c r="AX439" s="13" t="s">
        <v>76</v>
      </c>
      <c r="AY439" s="158" t="s">
        <v>174</v>
      </c>
    </row>
    <row r="440" spans="2:65" s="14" customFormat="1" ht="10">
      <c r="B440" s="164"/>
      <c r="D440" s="151" t="s">
        <v>183</v>
      </c>
      <c r="E440" s="165" t="s">
        <v>1</v>
      </c>
      <c r="F440" s="166" t="s">
        <v>187</v>
      </c>
      <c r="H440" s="167">
        <v>26.5</v>
      </c>
      <c r="I440" s="168"/>
      <c r="L440" s="164"/>
      <c r="M440" s="169"/>
      <c r="T440" s="170"/>
      <c r="AT440" s="165" t="s">
        <v>183</v>
      </c>
      <c r="AU440" s="165" t="s">
        <v>85</v>
      </c>
      <c r="AV440" s="14" t="s">
        <v>188</v>
      </c>
      <c r="AW440" s="14" t="s">
        <v>32</v>
      </c>
      <c r="AX440" s="14" t="s">
        <v>76</v>
      </c>
      <c r="AY440" s="165" t="s">
        <v>174</v>
      </c>
    </row>
    <row r="441" spans="2:65" s="15" customFormat="1" ht="10">
      <c r="B441" s="171"/>
      <c r="D441" s="151" t="s">
        <v>183</v>
      </c>
      <c r="E441" s="172" t="s">
        <v>1</v>
      </c>
      <c r="F441" s="173" t="s">
        <v>189</v>
      </c>
      <c r="H441" s="174">
        <v>26.5</v>
      </c>
      <c r="I441" s="175"/>
      <c r="L441" s="171"/>
      <c r="M441" s="176"/>
      <c r="T441" s="177"/>
      <c r="AT441" s="172" t="s">
        <v>183</v>
      </c>
      <c r="AU441" s="172" t="s">
        <v>85</v>
      </c>
      <c r="AV441" s="15" t="s">
        <v>181</v>
      </c>
      <c r="AW441" s="15" t="s">
        <v>32</v>
      </c>
      <c r="AX441" s="15" t="s">
        <v>83</v>
      </c>
      <c r="AY441" s="172" t="s">
        <v>174</v>
      </c>
    </row>
    <row r="442" spans="2:65" s="1" customFormat="1" ht="24.15" customHeight="1">
      <c r="B442" s="32"/>
      <c r="C442" s="137" t="s">
        <v>542</v>
      </c>
      <c r="D442" s="137" t="s">
        <v>176</v>
      </c>
      <c r="E442" s="138" t="s">
        <v>543</v>
      </c>
      <c r="F442" s="139" t="s">
        <v>544</v>
      </c>
      <c r="G442" s="140" t="s">
        <v>439</v>
      </c>
      <c r="H442" s="141">
        <v>116.7</v>
      </c>
      <c r="I442" s="142"/>
      <c r="J442" s="143">
        <f>ROUND(I442*H442,2)</f>
        <v>0</v>
      </c>
      <c r="K442" s="139" t="s">
        <v>180</v>
      </c>
      <c r="L442" s="32"/>
      <c r="M442" s="144" t="s">
        <v>1</v>
      </c>
      <c r="N442" s="145" t="s">
        <v>41</v>
      </c>
      <c r="P442" s="146">
        <f>O442*H442</f>
        <v>0</v>
      </c>
      <c r="Q442" s="146">
        <v>0.12895000000000001</v>
      </c>
      <c r="R442" s="146">
        <f>Q442*H442</f>
        <v>15.048465000000002</v>
      </c>
      <c r="S442" s="146">
        <v>0</v>
      </c>
      <c r="T442" s="147">
        <f>S442*H442</f>
        <v>0</v>
      </c>
      <c r="AR442" s="148" t="s">
        <v>181</v>
      </c>
      <c r="AT442" s="148" t="s">
        <v>176</v>
      </c>
      <c r="AU442" s="148" t="s">
        <v>85</v>
      </c>
      <c r="AY442" s="17" t="s">
        <v>174</v>
      </c>
      <c r="BE442" s="149">
        <f>IF(N442="základní",J442,0)</f>
        <v>0</v>
      </c>
      <c r="BF442" s="149">
        <f>IF(N442="snížená",J442,0)</f>
        <v>0</v>
      </c>
      <c r="BG442" s="149">
        <f>IF(N442="zákl. přenesená",J442,0)</f>
        <v>0</v>
      </c>
      <c r="BH442" s="149">
        <f>IF(N442="sníž. přenesená",J442,0)</f>
        <v>0</v>
      </c>
      <c r="BI442" s="149">
        <f>IF(N442="nulová",J442,0)</f>
        <v>0</v>
      </c>
      <c r="BJ442" s="17" t="s">
        <v>83</v>
      </c>
      <c r="BK442" s="149">
        <f>ROUND(I442*H442,2)</f>
        <v>0</v>
      </c>
      <c r="BL442" s="17" t="s">
        <v>181</v>
      </c>
      <c r="BM442" s="148" t="s">
        <v>545</v>
      </c>
    </row>
    <row r="443" spans="2:65" s="13" customFormat="1" ht="10">
      <c r="B443" s="157"/>
      <c r="D443" s="151" t="s">
        <v>183</v>
      </c>
      <c r="E443" s="158" t="s">
        <v>1</v>
      </c>
      <c r="F443" s="159" t="s">
        <v>546</v>
      </c>
      <c r="H443" s="160">
        <v>116.7</v>
      </c>
      <c r="I443" s="161"/>
      <c r="L443" s="157"/>
      <c r="M443" s="162"/>
      <c r="T443" s="163"/>
      <c r="AT443" s="158" t="s">
        <v>183</v>
      </c>
      <c r="AU443" s="158" t="s">
        <v>85</v>
      </c>
      <c r="AV443" s="13" t="s">
        <v>85</v>
      </c>
      <c r="AW443" s="13" t="s">
        <v>32</v>
      </c>
      <c r="AX443" s="13" t="s">
        <v>76</v>
      </c>
      <c r="AY443" s="158" t="s">
        <v>174</v>
      </c>
    </row>
    <row r="444" spans="2:65" s="14" customFormat="1" ht="10">
      <c r="B444" s="164"/>
      <c r="D444" s="151" t="s">
        <v>183</v>
      </c>
      <c r="E444" s="165" t="s">
        <v>1</v>
      </c>
      <c r="F444" s="166" t="s">
        <v>187</v>
      </c>
      <c r="H444" s="167">
        <v>116.7</v>
      </c>
      <c r="I444" s="168"/>
      <c r="L444" s="164"/>
      <c r="M444" s="169"/>
      <c r="T444" s="170"/>
      <c r="AT444" s="165" t="s">
        <v>183</v>
      </c>
      <c r="AU444" s="165" t="s">
        <v>85</v>
      </c>
      <c r="AV444" s="14" t="s">
        <v>188</v>
      </c>
      <c r="AW444" s="14" t="s">
        <v>32</v>
      </c>
      <c r="AX444" s="14" t="s">
        <v>76</v>
      </c>
      <c r="AY444" s="165" t="s">
        <v>174</v>
      </c>
    </row>
    <row r="445" spans="2:65" s="15" customFormat="1" ht="10">
      <c r="B445" s="171"/>
      <c r="D445" s="151" t="s">
        <v>183</v>
      </c>
      <c r="E445" s="172" t="s">
        <v>1</v>
      </c>
      <c r="F445" s="173" t="s">
        <v>189</v>
      </c>
      <c r="H445" s="174">
        <v>116.7</v>
      </c>
      <c r="I445" s="175"/>
      <c r="L445" s="171"/>
      <c r="M445" s="176"/>
      <c r="T445" s="177"/>
      <c r="AT445" s="172" t="s">
        <v>183</v>
      </c>
      <c r="AU445" s="172" t="s">
        <v>85</v>
      </c>
      <c r="AV445" s="15" t="s">
        <v>181</v>
      </c>
      <c r="AW445" s="15" t="s">
        <v>32</v>
      </c>
      <c r="AX445" s="15" t="s">
        <v>83</v>
      </c>
      <c r="AY445" s="172" t="s">
        <v>174</v>
      </c>
    </row>
    <row r="446" spans="2:65" s="11" customFormat="1" ht="22.75" customHeight="1">
      <c r="B446" s="125"/>
      <c r="D446" s="126" t="s">
        <v>75</v>
      </c>
      <c r="E446" s="135" t="s">
        <v>228</v>
      </c>
      <c r="F446" s="135" t="s">
        <v>547</v>
      </c>
      <c r="I446" s="128"/>
      <c r="J446" s="136">
        <f>BK446</f>
        <v>0</v>
      </c>
      <c r="L446" s="125"/>
      <c r="M446" s="130"/>
      <c r="P446" s="131">
        <f>SUM(P447:P552)</f>
        <v>0</v>
      </c>
      <c r="R446" s="131">
        <f>SUM(R447:R552)</f>
        <v>4.2542520000000001</v>
      </c>
      <c r="T446" s="132">
        <f>SUM(T447:T552)</f>
        <v>45.685844000000003</v>
      </c>
      <c r="AR446" s="126" t="s">
        <v>83</v>
      </c>
      <c r="AT446" s="133" t="s">
        <v>75</v>
      </c>
      <c r="AU446" s="133" t="s">
        <v>83</v>
      </c>
      <c r="AY446" s="126" t="s">
        <v>174</v>
      </c>
      <c r="BK446" s="134">
        <f>SUM(BK447:BK552)</f>
        <v>0</v>
      </c>
    </row>
    <row r="447" spans="2:65" s="1" customFormat="1" ht="24.15" customHeight="1">
      <c r="B447" s="32"/>
      <c r="C447" s="137" t="s">
        <v>548</v>
      </c>
      <c r="D447" s="137" t="s">
        <v>176</v>
      </c>
      <c r="E447" s="138" t="s">
        <v>549</v>
      </c>
      <c r="F447" s="139" t="s">
        <v>550</v>
      </c>
      <c r="G447" s="140" t="s">
        <v>179</v>
      </c>
      <c r="H447" s="141">
        <v>55.5</v>
      </c>
      <c r="I447" s="142"/>
      <c r="J447" s="143">
        <f>ROUND(I447*H447,2)</f>
        <v>0</v>
      </c>
      <c r="K447" s="139" t="s">
        <v>180</v>
      </c>
      <c r="L447" s="32"/>
      <c r="M447" s="144" t="s">
        <v>1</v>
      </c>
      <c r="N447" s="145" t="s">
        <v>41</v>
      </c>
      <c r="P447" s="146">
        <f>O447*H447</f>
        <v>0</v>
      </c>
      <c r="Q447" s="146">
        <v>4.6999999999999999E-4</v>
      </c>
      <c r="R447" s="146">
        <f>Q447*H447</f>
        <v>2.6085000000000001E-2</v>
      </c>
      <c r="S447" s="146">
        <v>0</v>
      </c>
      <c r="T447" s="147">
        <f>S447*H447</f>
        <v>0</v>
      </c>
      <c r="AR447" s="148" t="s">
        <v>181</v>
      </c>
      <c r="AT447" s="148" t="s">
        <v>176</v>
      </c>
      <c r="AU447" s="148" t="s">
        <v>85</v>
      </c>
      <c r="AY447" s="17" t="s">
        <v>174</v>
      </c>
      <c r="BE447" s="149">
        <f>IF(N447="základní",J447,0)</f>
        <v>0</v>
      </c>
      <c r="BF447" s="149">
        <f>IF(N447="snížená",J447,0)</f>
        <v>0</v>
      </c>
      <c r="BG447" s="149">
        <f>IF(N447="zákl. přenesená",J447,0)</f>
        <v>0</v>
      </c>
      <c r="BH447" s="149">
        <f>IF(N447="sníž. přenesená",J447,0)</f>
        <v>0</v>
      </c>
      <c r="BI447" s="149">
        <f>IF(N447="nulová",J447,0)</f>
        <v>0</v>
      </c>
      <c r="BJ447" s="17" t="s">
        <v>83</v>
      </c>
      <c r="BK447" s="149">
        <f>ROUND(I447*H447,2)</f>
        <v>0</v>
      </c>
      <c r="BL447" s="17" t="s">
        <v>181</v>
      </c>
      <c r="BM447" s="148" t="s">
        <v>551</v>
      </c>
    </row>
    <row r="448" spans="2:65" s="13" customFormat="1" ht="10">
      <c r="B448" s="157"/>
      <c r="D448" s="151" t="s">
        <v>183</v>
      </c>
      <c r="E448" s="158" t="s">
        <v>1</v>
      </c>
      <c r="F448" s="159" t="s">
        <v>281</v>
      </c>
      <c r="H448" s="160">
        <v>55.5</v>
      </c>
      <c r="I448" s="161"/>
      <c r="L448" s="157"/>
      <c r="M448" s="162"/>
      <c r="T448" s="163"/>
      <c r="AT448" s="158" t="s">
        <v>183</v>
      </c>
      <c r="AU448" s="158" t="s">
        <v>85</v>
      </c>
      <c r="AV448" s="13" t="s">
        <v>85</v>
      </c>
      <c r="AW448" s="13" t="s">
        <v>32</v>
      </c>
      <c r="AX448" s="13" t="s">
        <v>76</v>
      </c>
      <c r="AY448" s="158" t="s">
        <v>174</v>
      </c>
    </row>
    <row r="449" spans="2:65" s="14" customFormat="1" ht="10">
      <c r="B449" s="164"/>
      <c r="D449" s="151" t="s">
        <v>183</v>
      </c>
      <c r="E449" s="165" t="s">
        <v>1</v>
      </c>
      <c r="F449" s="166" t="s">
        <v>187</v>
      </c>
      <c r="H449" s="167">
        <v>55.5</v>
      </c>
      <c r="I449" s="168"/>
      <c r="L449" s="164"/>
      <c r="M449" s="169"/>
      <c r="T449" s="170"/>
      <c r="AT449" s="165" t="s">
        <v>183</v>
      </c>
      <c r="AU449" s="165" t="s">
        <v>85</v>
      </c>
      <c r="AV449" s="14" t="s">
        <v>188</v>
      </c>
      <c r="AW449" s="14" t="s">
        <v>32</v>
      </c>
      <c r="AX449" s="14" t="s">
        <v>76</v>
      </c>
      <c r="AY449" s="165" t="s">
        <v>174</v>
      </c>
    </row>
    <row r="450" spans="2:65" s="15" customFormat="1" ht="10">
      <c r="B450" s="171"/>
      <c r="D450" s="151" t="s">
        <v>183</v>
      </c>
      <c r="E450" s="172" t="s">
        <v>1</v>
      </c>
      <c r="F450" s="173" t="s">
        <v>189</v>
      </c>
      <c r="H450" s="174">
        <v>55.5</v>
      </c>
      <c r="I450" s="175"/>
      <c r="L450" s="171"/>
      <c r="M450" s="176"/>
      <c r="T450" s="177"/>
      <c r="AT450" s="172" t="s">
        <v>183</v>
      </c>
      <c r="AU450" s="172" t="s">
        <v>85</v>
      </c>
      <c r="AV450" s="15" t="s">
        <v>181</v>
      </c>
      <c r="AW450" s="15" t="s">
        <v>32</v>
      </c>
      <c r="AX450" s="15" t="s">
        <v>83</v>
      </c>
      <c r="AY450" s="172" t="s">
        <v>174</v>
      </c>
    </row>
    <row r="451" spans="2:65" s="1" customFormat="1" ht="24.15" customHeight="1">
      <c r="B451" s="32"/>
      <c r="C451" s="137" t="s">
        <v>552</v>
      </c>
      <c r="D451" s="137" t="s">
        <v>176</v>
      </c>
      <c r="E451" s="138" t="s">
        <v>553</v>
      </c>
      <c r="F451" s="139" t="s">
        <v>554</v>
      </c>
      <c r="G451" s="140" t="s">
        <v>439</v>
      </c>
      <c r="H451" s="141">
        <v>2.8</v>
      </c>
      <c r="I451" s="142"/>
      <c r="J451" s="143">
        <f>ROUND(I451*H451,2)</f>
        <v>0</v>
      </c>
      <c r="K451" s="139" t="s">
        <v>180</v>
      </c>
      <c r="L451" s="32"/>
      <c r="M451" s="144" t="s">
        <v>1</v>
      </c>
      <c r="N451" s="145" t="s">
        <v>41</v>
      </c>
      <c r="P451" s="146">
        <f>O451*H451</f>
        <v>0</v>
      </c>
      <c r="Q451" s="146">
        <v>0.29221000000000003</v>
      </c>
      <c r="R451" s="146">
        <f>Q451*H451</f>
        <v>0.81818800000000003</v>
      </c>
      <c r="S451" s="146">
        <v>0</v>
      </c>
      <c r="T451" s="147">
        <f>S451*H451</f>
        <v>0</v>
      </c>
      <c r="AR451" s="148" t="s">
        <v>181</v>
      </c>
      <c r="AT451" s="148" t="s">
        <v>176</v>
      </c>
      <c r="AU451" s="148" t="s">
        <v>85</v>
      </c>
      <c r="AY451" s="17" t="s">
        <v>174</v>
      </c>
      <c r="BE451" s="149">
        <f>IF(N451="základní",J451,0)</f>
        <v>0</v>
      </c>
      <c r="BF451" s="149">
        <f>IF(N451="snížená",J451,0)</f>
        <v>0</v>
      </c>
      <c r="BG451" s="149">
        <f>IF(N451="zákl. přenesená",J451,0)</f>
        <v>0</v>
      </c>
      <c r="BH451" s="149">
        <f>IF(N451="sníž. přenesená",J451,0)</f>
        <v>0</v>
      </c>
      <c r="BI451" s="149">
        <f>IF(N451="nulová",J451,0)</f>
        <v>0</v>
      </c>
      <c r="BJ451" s="17" t="s">
        <v>83</v>
      </c>
      <c r="BK451" s="149">
        <f>ROUND(I451*H451,2)</f>
        <v>0</v>
      </c>
      <c r="BL451" s="17" t="s">
        <v>181</v>
      </c>
      <c r="BM451" s="148" t="s">
        <v>555</v>
      </c>
    </row>
    <row r="452" spans="2:65" s="1" customFormat="1" ht="37.75" customHeight="1">
      <c r="B452" s="32"/>
      <c r="C452" s="178" t="s">
        <v>556</v>
      </c>
      <c r="D452" s="178" t="s">
        <v>256</v>
      </c>
      <c r="E452" s="179" t="s">
        <v>557</v>
      </c>
      <c r="F452" s="180" t="s">
        <v>558</v>
      </c>
      <c r="G452" s="181" t="s">
        <v>439</v>
      </c>
      <c r="H452" s="182">
        <v>2.8</v>
      </c>
      <c r="I452" s="183"/>
      <c r="J452" s="184">
        <f>ROUND(I452*H452,2)</f>
        <v>0</v>
      </c>
      <c r="K452" s="180" t="s">
        <v>180</v>
      </c>
      <c r="L452" s="185"/>
      <c r="M452" s="186" t="s">
        <v>1</v>
      </c>
      <c r="N452" s="187" t="s">
        <v>41</v>
      </c>
      <c r="P452" s="146">
        <f>O452*H452</f>
        <v>0</v>
      </c>
      <c r="Q452" s="146">
        <v>4.8000000000000001E-2</v>
      </c>
      <c r="R452" s="146">
        <f>Q452*H452</f>
        <v>0.13439999999999999</v>
      </c>
      <c r="S452" s="146">
        <v>0</v>
      </c>
      <c r="T452" s="147">
        <f>S452*H452</f>
        <v>0</v>
      </c>
      <c r="AR452" s="148" t="s">
        <v>224</v>
      </c>
      <c r="AT452" s="148" t="s">
        <v>256</v>
      </c>
      <c r="AU452" s="148" t="s">
        <v>85</v>
      </c>
      <c r="AY452" s="17" t="s">
        <v>174</v>
      </c>
      <c r="BE452" s="149">
        <f>IF(N452="základní",J452,0)</f>
        <v>0</v>
      </c>
      <c r="BF452" s="149">
        <f>IF(N452="snížená",J452,0)</f>
        <v>0</v>
      </c>
      <c r="BG452" s="149">
        <f>IF(N452="zákl. přenesená",J452,0)</f>
        <v>0</v>
      </c>
      <c r="BH452" s="149">
        <f>IF(N452="sníž. přenesená",J452,0)</f>
        <v>0</v>
      </c>
      <c r="BI452" s="149">
        <f>IF(N452="nulová",J452,0)</f>
        <v>0</v>
      </c>
      <c r="BJ452" s="17" t="s">
        <v>83</v>
      </c>
      <c r="BK452" s="149">
        <f>ROUND(I452*H452,2)</f>
        <v>0</v>
      </c>
      <c r="BL452" s="17" t="s">
        <v>181</v>
      </c>
      <c r="BM452" s="148" t="s">
        <v>559</v>
      </c>
    </row>
    <row r="453" spans="2:65" s="1" customFormat="1" ht="33" customHeight="1">
      <c r="B453" s="32"/>
      <c r="C453" s="137" t="s">
        <v>560</v>
      </c>
      <c r="D453" s="137" t="s">
        <v>176</v>
      </c>
      <c r="E453" s="138" t="s">
        <v>561</v>
      </c>
      <c r="F453" s="139" t="s">
        <v>562</v>
      </c>
      <c r="G453" s="140" t="s">
        <v>179</v>
      </c>
      <c r="H453" s="141">
        <v>1986.6</v>
      </c>
      <c r="I453" s="142"/>
      <c r="J453" s="143">
        <f>ROUND(I453*H453,2)</f>
        <v>0</v>
      </c>
      <c r="K453" s="139" t="s">
        <v>180</v>
      </c>
      <c r="L453" s="32"/>
      <c r="M453" s="144" t="s">
        <v>1</v>
      </c>
      <c r="N453" s="145" t="s">
        <v>41</v>
      </c>
      <c r="P453" s="146">
        <f>O453*H453</f>
        <v>0</v>
      </c>
      <c r="Q453" s="146">
        <v>0</v>
      </c>
      <c r="R453" s="146">
        <f>Q453*H453</f>
        <v>0</v>
      </c>
      <c r="S453" s="146">
        <v>0</v>
      </c>
      <c r="T453" s="147">
        <f>S453*H453</f>
        <v>0</v>
      </c>
      <c r="AR453" s="148" t="s">
        <v>181</v>
      </c>
      <c r="AT453" s="148" t="s">
        <v>176</v>
      </c>
      <c r="AU453" s="148" t="s">
        <v>85</v>
      </c>
      <c r="AY453" s="17" t="s">
        <v>174</v>
      </c>
      <c r="BE453" s="149">
        <f>IF(N453="základní",J453,0)</f>
        <v>0</v>
      </c>
      <c r="BF453" s="149">
        <f>IF(N453="snížená",J453,0)</f>
        <v>0</v>
      </c>
      <c r="BG453" s="149">
        <f>IF(N453="zákl. přenesená",J453,0)</f>
        <v>0</v>
      </c>
      <c r="BH453" s="149">
        <f>IF(N453="sníž. přenesená",J453,0)</f>
        <v>0</v>
      </c>
      <c r="BI453" s="149">
        <f>IF(N453="nulová",J453,0)</f>
        <v>0</v>
      </c>
      <c r="BJ453" s="17" t="s">
        <v>83</v>
      </c>
      <c r="BK453" s="149">
        <f>ROUND(I453*H453,2)</f>
        <v>0</v>
      </c>
      <c r="BL453" s="17" t="s">
        <v>181</v>
      </c>
      <c r="BM453" s="148" t="s">
        <v>563</v>
      </c>
    </row>
    <row r="454" spans="2:65" s="13" customFormat="1" ht="10">
      <c r="B454" s="157"/>
      <c r="D454" s="151" t="s">
        <v>183</v>
      </c>
      <c r="E454" s="158" t="s">
        <v>1</v>
      </c>
      <c r="F454" s="159" t="s">
        <v>104</v>
      </c>
      <c r="H454" s="160">
        <v>1986.6</v>
      </c>
      <c r="I454" s="161"/>
      <c r="L454" s="157"/>
      <c r="M454" s="162"/>
      <c r="T454" s="163"/>
      <c r="AT454" s="158" t="s">
        <v>183</v>
      </c>
      <c r="AU454" s="158" t="s">
        <v>85</v>
      </c>
      <c r="AV454" s="13" t="s">
        <v>85</v>
      </c>
      <c r="AW454" s="13" t="s">
        <v>32</v>
      </c>
      <c r="AX454" s="13" t="s">
        <v>76</v>
      </c>
      <c r="AY454" s="158" t="s">
        <v>174</v>
      </c>
    </row>
    <row r="455" spans="2:65" s="15" customFormat="1" ht="10">
      <c r="B455" s="171"/>
      <c r="D455" s="151" t="s">
        <v>183</v>
      </c>
      <c r="E455" s="172" t="s">
        <v>103</v>
      </c>
      <c r="F455" s="173" t="s">
        <v>189</v>
      </c>
      <c r="H455" s="174">
        <v>1986.6</v>
      </c>
      <c r="I455" s="175"/>
      <c r="L455" s="171"/>
      <c r="M455" s="176"/>
      <c r="T455" s="177"/>
      <c r="AT455" s="172" t="s">
        <v>183</v>
      </c>
      <c r="AU455" s="172" t="s">
        <v>85</v>
      </c>
      <c r="AV455" s="15" t="s">
        <v>181</v>
      </c>
      <c r="AW455" s="15" t="s">
        <v>32</v>
      </c>
      <c r="AX455" s="15" t="s">
        <v>83</v>
      </c>
      <c r="AY455" s="172" t="s">
        <v>174</v>
      </c>
    </row>
    <row r="456" spans="2:65" s="1" customFormat="1" ht="37.75" customHeight="1">
      <c r="B456" s="32"/>
      <c r="C456" s="137" t="s">
        <v>564</v>
      </c>
      <c r="D456" s="137" t="s">
        <v>176</v>
      </c>
      <c r="E456" s="138" t="s">
        <v>565</v>
      </c>
      <c r="F456" s="139" t="s">
        <v>566</v>
      </c>
      <c r="G456" s="140" t="s">
        <v>179</v>
      </c>
      <c r="H456" s="141">
        <v>297990</v>
      </c>
      <c r="I456" s="142"/>
      <c r="J456" s="143">
        <f>ROUND(I456*H456,2)</f>
        <v>0</v>
      </c>
      <c r="K456" s="139" t="s">
        <v>180</v>
      </c>
      <c r="L456" s="32"/>
      <c r="M456" s="144" t="s">
        <v>1</v>
      </c>
      <c r="N456" s="145" t="s">
        <v>41</v>
      </c>
      <c r="P456" s="146">
        <f>O456*H456</f>
        <v>0</v>
      </c>
      <c r="Q456" s="146">
        <v>0</v>
      </c>
      <c r="R456" s="146">
        <f>Q456*H456</f>
        <v>0</v>
      </c>
      <c r="S456" s="146">
        <v>0</v>
      </c>
      <c r="T456" s="147">
        <f>S456*H456</f>
        <v>0</v>
      </c>
      <c r="AR456" s="148" t="s">
        <v>181</v>
      </c>
      <c r="AT456" s="148" t="s">
        <v>176</v>
      </c>
      <c r="AU456" s="148" t="s">
        <v>85</v>
      </c>
      <c r="AY456" s="17" t="s">
        <v>174</v>
      </c>
      <c r="BE456" s="149">
        <f>IF(N456="základní",J456,0)</f>
        <v>0</v>
      </c>
      <c r="BF456" s="149">
        <f>IF(N456="snížená",J456,0)</f>
        <v>0</v>
      </c>
      <c r="BG456" s="149">
        <f>IF(N456="zákl. přenesená",J456,0)</f>
        <v>0</v>
      </c>
      <c r="BH456" s="149">
        <f>IF(N456="sníž. přenesená",J456,0)</f>
        <v>0</v>
      </c>
      <c r="BI456" s="149">
        <f>IF(N456="nulová",J456,0)</f>
        <v>0</v>
      </c>
      <c r="BJ456" s="17" t="s">
        <v>83</v>
      </c>
      <c r="BK456" s="149">
        <f>ROUND(I456*H456,2)</f>
        <v>0</v>
      </c>
      <c r="BL456" s="17" t="s">
        <v>181</v>
      </c>
      <c r="BM456" s="148" t="s">
        <v>567</v>
      </c>
    </row>
    <row r="457" spans="2:65" s="13" customFormat="1" ht="10">
      <c r="B457" s="157"/>
      <c r="D457" s="151" t="s">
        <v>183</v>
      </c>
      <c r="E457" s="158" t="s">
        <v>1</v>
      </c>
      <c r="F457" s="159" t="s">
        <v>103</v>
      </c>
      <c r="H457" s="160">
        <v>1986.6</v>
      </c>
      <c r="I457" s="161"/>
      <c r="L457" s="157"/>
      <c r="M457" s="162"/>
      <c r="T457" s="163"/>
      <c r="AT457" s="158" t="s">
        <v>183</v>
      </c>
      <c r="AU457" s="158" t="s">
        <v>85</v>
      </c>
      <c r="AV457" s="13" t="s">
        <v>85</v>
      </c>
      <c r="AW457" s="13" t="s">
        <v>32</v>
      </c>
      <c r="AX457" s="13" t="s">
        <v>76</v>
      </c>
      <c r="AY457" s="158" t="s">
        <v>174</v>
      </c>
    </row>
    <row r="458" spans="2:65" s="14" customFormat="1" ht="10">
      <c r="B458" s="164"/>
      <c r="D458" s="151" t="s">
        <v>183</v>
      </c>
      <c r="E458" s="165" t="s">
        <v>1</v>
      </c>
      <c r="F458" s="166" t="s">
        <v>187</v>
      </c>
      <c r="H458" s="167">
        <v>1986.6</v>
      </c>
      <c r="I458" s="168"/>
      <c r="L458" s="164"/>
      <c r="M458" s="169"/>
      <c r="T458" s="170"/>
      <c r="AT458" s="165" t="s">
        <v>183</v>
      </c>
      <c r="AU458" s="165" t="s">
        <v>85</v>
      </c>
      <c r="AV458" s="14" t="s">
        <v>188</v>
      </c>
      <c r="AW458" s="14" t="s">
        <v>32</v>
      </c>
      <c r="AX458" s="14" t="s">
        <v>76</v>
      </c>
      <c r="AY458" s="165" t="s">
        <v>174</v>
      </c>
    </row>
    <row r="459" spans="2:65" s="15" customFormat="1" ht="10">
      <c r="B459" s="171"/>
      <c r="D459" s="151" t="s">
        <v>183</v>
      </c>
      <c r="E459" s="172" t="s">
        <v>1</v>
      </c>
      <c r="F459" s="173" t="s">
        <v>189</v>
      </c>
      <c r="H459" s="174">
        <v>1986.6</v>
      </c>
      <c r="I459" s="175"/>
      <c r="L459" s="171"/>
      <c r="M459" s="176"/>
      <c r="T459" s="177"/>
      <c r="AT459" s="172" t="s">
        <v>183</v>
      </c>
      <c r="AU459" s="172" t="s">
        <v>85</v>
      </c>
      <c r="AV459" s="15" t="s">
        <v>181</v>
      </c>
      <c r="AW459" s="15" t="s">
        <v>32</v>
      </c>
      <c r="AX459" s="15" t="s">
        <v>83</v>
      </c>
      <c r="AY459" s="172" t="s">
        <v>174</v>
      </c>
    </row>
    <row r="460" spans="2:65" s="13" customFormat="1" ht="10">
      <c r="B460" s="157"/>
      <c r="D460" s="151" t="s">
        <v>183</v>
      </c>
      <c r="F460" s="159" t="s">
        <v>568</v>
      </c>
      <c r="H460" s="160">
        <v>297990</v>
      </c>
      <c r="I460" s="161"/>
      <c r="L460" s="157"/>
      <c r="M460" s="162"/>
      <c r="T460" s="163"/>
      <c r="AT460" s="158" t="s">
        <v>183</v>
      </c>
      <c r="AU460" s="158" t="s">
        <v>85</v>
      </c>
      <c r="AV460" s="13" t="s">
        <v>85</v>
      </c>
      <c r="AW460" s="13" t="s">
        <v>4</v>
      </c>
      <c r="AX460" s="13" t="s">
        <v>83</v>
      </c>
      <c r="AY460" s="158" t="s">
        <v>174</v>
      </c>
    </row>
    <row r="461" spans="2:65" s="1" customFormat="1" ht="33" customHeight="1">
      <c r="B461" s="32"/>
      <c r="C461" s="137" t="s">
        <v>569</v>
      </c>
      <c r="D461" s="137" t="s">
        <v>176</v>
      </c>
      <c r="E461" s="138" t="s">
        <v>570</v>
      </c>
      <c r="F461" s="139" t="s">
        <v>571</v>
      </c>
      <c r="G461" s="140" t="s">
        <v>179</v>
      </c>
      <c r="H461" s="141">
        <v>1986.6</v>
      </c>
      <c r="I461" s="142"/>
      <c r="J461" s="143">
        <f>ROUND(I461*H461,2)</f>
        <v>0</v>
      </c>
      <c r="K461" s="139" t="s">
        <v>180</v>
      </c>
      <c r="L461" s="32"/>
      <c r="M461" s="144" t="s">
        <v>1</v>
      </c>
      <c r="N461" s="145" t="s">
        <v>41</v>
      </c>
      <c r="P461" s="146">
        <f>O461*H461</f>
        <v>0</v>
      </c>
      <c r="Q461" s="146">
        <v>0</v>
      </c>
      <c r="R461" s="146">
        <f>Q461*H461</f>
        <v>0</v>
      </c>
      <c r="S461" s="146">
        <v>0</v>
      </c>
      <c r="T461" s="147">
        <f>S461*H461</f>
        <v>0</v>
      </c>
      <c r="AR461" s="148" t="s">
        <v>181</v>
      </c>
      <c r="AT461" s="148" t="s">
        <v>176</v>
      </c>
      <c r="AU461" s="148" t="s">
        <v>85</v>
      </c>
      <c r="AY461" s="17" t="s">
        <v>174</v>
      </c>
      <c r="BE461" s="149">
        <f>IF(N461="základní",J461,0)</f>
        <v>0</v>
      </c>
      <c r="BF461" s="149">
        <f>IF(N461="snížená",J461,0)</f>
        <v>0</v>
      </c>
      <c r="BG461" s="149">
        <f>IF(N461="zákl. přenesená",J461,0)</f>
        <v>0</v>
      </c>
      <c r="BH461" s="149">
        <f>IF(N461="sníž. přenesená",J461,0)</f>
        <v>0</v>
      </c>
      <c r="BI461" s="149">
        <f>IF(N461="nulová",J461,0)</f>
        <v>0</v>
      </c>
      <c r="BJ461" s="17" t="s">
        <v>83</v>
      </c>
      <c r="BK461" s="149">
        <f>ROUND(I461*H461,2)</f>
        <v>0</v>
      </c>
      <c r="BL461" s="17" t="s">
        <v>181</v>
      </c>
      <c r="BM461" s="148" t="s">
        <v>572</v>
      </c>
    </row>
    <row r="462" spans="2:65" s="13" customFormat="1" ht="10">
      <c r="B462" s="157"/>
      <c r="D462" s="151" t="s">
        <v>183</v>
      </c>
      <c r="E462" s="158" t="s">
        <v>1</v>
      </c>
      <c r="F462" s="159" t="s">
        <v>103</v>
      </c>
      <c r="H462" s="160">
        <v>1986.6</v>
      </c>
      <c r="I462" s="161"/>
      <c r="L462" s="157"/>
      <c r="M462" s="162"/>
      <c r="T462" s="163"/>
      <c r="AT462" s="158" t="s">
        <v>183</v>
      </c>
      <c r="AU462" s="158" t="s">
        <v>85</v>
      </c>
      <c r="AV462" s="13" t="s">
        <v>85</v>
      </c>
      <c r="AW462" s="13" t="s">
        <v>32</v>
      </c>
      <c r="AX462" s="13" t="s">
        <v>76</v>
      </c>
      <c r="AY462" s="158" t="s">
        <v>174</v>
      </c>
    </row>
    <row r="463" spans="2:65" s="15" customFormat="1" ht="10">
      <c r="B463" s="171"/>
      <c r="D463" s="151" t="s">
        <v>183</v>
      </c>
      <c r="E463" s="172" t="s">
        <v>1</v>
      </c>
      <c r="F463" s="173" t="s">
        <v>189</v>
      </c>
      <c r="H463" s="174">
        <v>1986.6</v>
      </c>
      <c r="I463" s="175"/>
      <c r="L463" s="171"/>
      <c r="M463" s="176"/>
      <c r="T463" s="177"/>
      <c r="AT463" s="172" t="s">
        <v>183</v>
      </c>
      <c r="AU463" s="172" t="s">
        <v>85</v>
      </c>
      <c r="AV463" s="15" t="s">
        <v>181</v>
      </c>
      <c r="AW463" s="15" t="s">
        <v>32</v>
      </c>
      <c r="AX463" s="15" t="s">
        <v>83</v>
      </c>
      <c r="AY463" s="172" t="s">
        <v>174</v>
      </c>
    </row>
    <row r="464" spans="2:65" s="1" customFormat="1" ht="16.5" customHeight="1">
      <c r="B464" s="32"/>
      <c r="C464" s="137" t="s">
        <v>573</v>
      </c>
      <c r="D464" s="137" t="s">
        <v>176</v>
      </c>
      <c r="E464" s="138" t="s">
        <v>574</v>
      </c>
      <c r="F464" s="139" t="s">
        <v>575</v>
      </c>
      <c r="G464" s="140" t="s">
        <v>179</v>
      </c>
      <c r="H464" s="141">
        <v>1986.6</v>
      </c>
      <c r="I464" s="142"/>
      <c r="J464" s="143">
        <f>ROUND(I464*H464,2)</f>
        <v>0</v>
      </c>
      <c r="K464" s="139" t="s">
        <v>180</v>
      </c>
      <c r="L464" s="32"/>
      <c r="M464" s="144" t="s">
        <v>1</v>
      </c>
      <c r="N464" s="145" t="s">
        <v>41</v>
      </c>
      <c r="P464" s="146">
        <f>O464*H464</f>
        <v>0</v>
      </c>
      <c r="Q464" s="146">
        <v>0</v>
      </c>
      <c r="R464" s="146">
        <f>Q464*H464</f>
        <v>0</v>
      </c>
      <c r="S464" s="146">
        <v>0</v>
      </c>
      <c r="T464" s="147">
        <f>S464*H464</f>
        <v>0</v>
      </c>
      <c r="AR464" s="148" t="s">
        <v>181</v>
      </c>
      <c r="AT464" s="148" t="s">
        <v>176</v>
      </c>
      <c r="AU464" s="148" t="s">
        <v>85</v>
      </c>
      <c r="AY464" s="17" t="s">
        <v>174</v>
      </c>
      <c r="BE464" s="149">
        <f>IF(N464="základní",J464,0)</f>
        <v>0</v>
      </c>
      <c r="BF464" s="149">
        <f>IF(N464="snížená",J464,0)</f>
        <v>0</v>
      </c>
      <c r="BG464" s="149">
        <f>IF(N464="zákl. přenesená",J464,0)</f>
        <v>0</v>
      </c>
      <c r="BH464" s="149">
        <f>IF(N464="sníž. přenesená",J464,0)</f>
        <v>0</v>
      </c>
      <c r="BI464" s="149">
        <f>IF(N464="nulová",J464,0)</f>
        <v>0</v>
      </c>
      <c r="BJ464" s="17" t="s">
        <v>83</v>
      </c>
      <c r="BK464" s="149">
        <f>ROUND(I464*H464,2)</f>
        <v>0</v>
      </c>
      <c r="BL464" s="17" t="s">
        <v>181</v>
      </c>
      <c r="BM464" s="148" t="s">
        <v>576</v>
      </c>
    </row>
    <row r="465" spans="2:65" s="13" customFormat="1" ht="10">
      <c r="B465" s="157"/>
      <c r="D465" s="151" t="s">
        <v>183</v>
      </c>
      <c r="E465" s="158" t="s">
        <v>1</v>
      </c>
      <c r="F465" s="159" t="s">
        <v>103</v>
      </c>
      <c r="H465" s="160">
        <v>1986.6</v>
      </c>
      <c r="I465" s="161"/>
      <c r="L465" s="157"/>
      <c r="M465" s="162"/>
      <c r="T465" s="163"/>
      <c r="AT465" s="158" t="s">
        <v>183</v>
      </c>
      <c r="AU465" s="158" t="s">
        <v>85</v>
      </c>
      <c r="AV465" s="13" t="s">
        <v>85</v>
      </c>
      <c r="AW465" s="13" t="s">
        <v>32</v>
      </c>
      <c r="AX465" s="13" t="s">
        <v>76</v>
      </c>
      <c r="AY465" s="158" t="s">
        <v>174</v>
      </c>
    </row>
    <row r="466" spans="2:65" s="15" customFormat="1" ht="10">
      <c r="B466" s="171"/>
      <c r="D466" s="151" t="s">
        <v>183</v>
      </c>
      <c r="E466" s="172" t="s">
        <v>1</v>
      </c>
      <c r="F466" s="173" t="s">
        <v>189</v>
      </c>
      <c r="H466" s="174">
        <v>1986.6</v>
      </c>
      <c r="I466" s="175"/>
      <c r="L466" s="171"/>
      <c r="M466" s="176"/>
      <c r="T466" s="177"/>
      <c r="AT466" s="172" t="s">
        <v>183</v>
      </c>
      <c r="AU466" s="172" t="s">
        <v>85</v>
      </c>
      <c r="AV466" s="15" t="s">
        <v>181</v>
      </c>
      <c r="AW466" s="15" t="s">
        <v>32</v>
      </c>
      <c r="AX466" s="15" t="s">
        <v>83</v>
      </c>
      <c r="AY466" s="172" t="s">
        <v>174</v>
      </c>
    </row>
    <row r="467" spans="2:65" s="1" customFormat="1" ht="16.5" customHeight="1">
      <c r="B467" s="32"/>
      <c r="C467" s="137" t="s">
        <v>577</v>
      </c>
      <c r="D467" s="137" t="s">
        <v>176</v>
      </c>
      <c r="E467" s="138" t="s">
        <v>578</v>
      </c>
      <c r="F467" s="139" t="s">
        <v>579</v>
      </c>
      <c r="G467" s="140" t="s">
        <v>179</v>
      </c>
      <c r="H467" s="141">
        <v>297990</v>
      </c>
      <c r="I467" s="142"/>
      <c r="J467" s="143">
        <f>ROUND(I467*H467,2)</f>
        <v>0</v>
      </c>
      <c r="K467" s="139" t="s">
        <v>180</v>
      </c>
      <c r="L467" s="32"/>
      <c r="M467" s="144" t="s">
        <v>1</v>
      </c>
      <c r="N467" s="145" t="s">
        <v>41</v>
      </c>
      <c r="P467" s="146">
        <f>O467*H467</f>
        <v>0</v>
      </c>
      <c r="Q467" s="146">
        <v>0</v>
      </c>
      <c r="R467" s="146">
        <f>Q467*H467</f>
        <v>0</v>
      </c>
      <c r="S467" s="146">
        <v>0</v>
      </c>
      <c r="T467" s="147">
        <f>S467*H467</f>
        <v>0</v>
      </c>
      <c r="AR467" s="148" t="s">
        <v>181</v>
      </c>
      <c r="AT467" s="148" t="s">
        <v>176</v>
      </c>
      <c r="AU467" s="148" t="s">
        <v>85</v>
      </c>
      <c r="AY467" s="17" t="s">
        <v>174</v>
      </c>
      <c r="BE467" s="149">
        <f>IF(N467="základní",J467,0)</f>
        <v>0</v>
      </c>
      <c r="BF467" s="149">
        <f>IF(N467="snížená",J467,0)</f>
        <v>0</v>
      </c>
      <c r="BG467" s="149">
        <f>IF(N467="zákl. přenesená",J467,0)</f>
        <v>0</v>
      </c>
      <c r="BH467" s="149">
        <f>IF(N467="sníž. přenesená",J467,0)</f>
        <v>0</v>
      </c>
      <c r="BI467" s="149">
        <f>IF(N467="nulová",J467,0)</f>
        <v>0</v>
      </c>
      <c r="BJ467" s="17" t="s">
        <v>83</v>
      </c>
      <c r="BK467" s="149">
        <f>ROUND(I467*H467,2)</f>
        <v>0</v>
      </c>
      <c r="BL467" s="17" t="s">
        <v>181</v>
      </c>
      <c r="BM467" s="148" t="s">
        <v>580</v>
      </c>
    </row>
    <row r="468" spans="2:65" s="13" customFormat="1" ht="10">
      <c r="B468" s="157"/>
      <c r="D468" s="151" t="s">
        <v>183</v>
      </c>
      <c r="E468" s="158" t="s">
        <v>1</v>
      </c>
      <c r="F468" s="159" t="s">
        <v>103</v>
      </c>
      <c r="H468" s="160">
        <v>1986.6</v>
      </c>
      <c r="I468" s="161"/>
      <c r="L468" s="157"/>
      <c r="M468" s="162"/>
      <c r="T468" s="163"/>
      <c r="AT468" s="158" t="s">
        <v>183</v>
      </c>
      <c r="AU468" s="158" t="s">
        <v>85</v>
      </c>
      <c r="AV468" s="13" t="s">
        <v>85</v>
      </c>
      <c r="AW468" s="13" t="s">
        <v>32</v>
      </c>
      <c r="AX468" s="13" t="s">
        <v>76</v>
      </c>
      <c r="AY468" s="158" t="s">
        <v>174</v>
      </c>
    </row>
    <row r="469" spans="2:65" s="15" customFormat="1" ht="10">
      <c r="B469" s="171"/>
      <c r="D469" s="151" t="s">
        <v>183</v>
      </c>
      <c r="E469" s="172" t="s">
        <v>1</v>
      </c>
      <c r="F469" s="173" t="s">
        <v>189</v>
      </c>
      <c r="H469" s="174">
        <v>1986.6</v>
      </c>
      <c r="I469" s="175"/>
      <c r="L469" s="171"/>
      <c r="M469" s="176"/>
      <c r="T469" s="177"/>
      <c r="AT469" s="172" t="s">
        <v>183</v>
      </c>
      <c r="AU469" s="172" t="s">
        <v>85</v>
      </c>
      <c r="AV469" s="15" t="s">
        <v>181</v>
      </c>
      <c r="AW469" s="15" t="s">
        <v>32</v>
      </c>
      <c r="AX469" s="15" t="s">
        <v>83</v>
      </c>
      <c r="AY469" s="172" t="s">
        <v>174</v>
      </c>
    </row>
    <row r="470" spans="2:65" s="13" customFormat="1" ht="10">
      <c r="B470" s="157"/>
      <c r="D470" s="151" t="s">
        <v>183</v>
      </c>
      <c r="F470" s="159" t="s">
        <v>568</v>
      </c>
      <c r="H470" s="160">
        <v>297990</v>
      </c>
      <c r="I470" s="161"/>
      <c r="L470" s="157"/>
      <c r="M470" s="162"/>
      <c r="T470" s="163"/>
      <c r="AT470" s="158" t="s">
        <v>183</v>
      </c>
      <c r="AU470" s="158" t="s">
        <v>85</v>
      </c>
      <c r="AV470" s="13" t="s">
        <v>85</v>
      </c>
      <c r="AW470" s="13" t="s">
        <v>4</v>
      </c>
      <c r="AX470" s="13" t="s">
        <v>83</v>
      </c>
      <c r="AY470" s="158" t="s">
        <v>174</v>
      </c>
    </row>
    <row r="471" spans="2:65" s="1" customFormat="1" ht="21.75" customHeight="1">
      <c r="B471" s="32"/>
      <c r="C471" s="137" t="s">
        <v>581</v>
      </c>
      <c r="D471" s="137" t="s">
        <v>176</v>
      </c>
      <c r="E471" s="138" t="s">
        <v>582</v>
      </c>
      <c r="F471" s="139" t="s">
        <v>583</v>
      </c>
      <c r="G471" s="140" t="s">
        <v>179</v>
      </c>
      <c r="H471" s="141">
        <v>1986.6</v>
      </c>
      <c r="I471" s="142"/>
      <c r="J471" s="143">
        <f>ROUND(I471*H471,2)</f>
        <v>0</v>
      </c>
      <c r="K471" s="139" t="s">
        <v>180</v>
      </c>
      <c r="L471" s="32"/>
      <c r="M471" s="144" t="s">
        <v>1</v>
      </c>
      <c r="N471" s="145" t="s">
        <v>41</v>
      </c>
      <c r="P471" s="146">
        <f>O471*H471</f>
        <v>0</v>
      </c>
      <c r="Q471" s="146">
        <v>0</v>
      </c>
      <c r="R471" s="146">
        <f>Q471*H471</f>
        <v>0</v>
      </c>
      <c r="S471" s="146">
        <v>0</v>
      </c>
      <c r="T471" s="147">
        <f>S471*H471</f>
        <v>0</v>
      </c>
      <c r="AR471" s="148" t="s">
        <v>181</v>
      </c>
      <c r="AT471" s="148" t="s">
        <v>176</v>
      </c>
      <c r="AU471" s="148" t="s">
        <v>85</v>
      </c>
      <c r="AY471" s="17" t="s">
        <v>174</v>
      </c>
      <c r="BE471" s="149">
        <f>IF(N471="základní",J471,0)</f>
        <v>0</v>
      </c>
      <c r="BF471" s="149">
        <f>IF(N471="snížená",J471,0)</f>
        <v>0</v>
      </c>
      <c r="BG471" s="149">
        <f>IF(N471="zákl. přenesená",J471,0)</f>
        <v>0</v>
      </c>
      <c r="BH471" s="149">
        <f>IF(N471="sníž. přenesená",J471,0)</f>
        <v>0</v>
      </c>
      <c r="BI471" s="149">
        <f>IF(N471="nulová",J471,0)</f>
        <v>0</v>
      </c>
      <c r="BJ471" s="17" t="s">
        <v>83</v>
      </c>
      <c r="BK471" s="149">
        <f>ROUND(I471*H471,2)</f>
        <v>0</v>
      </c>
      <c r="BL471" s="17" t="s">
        <v>181</v>
      </c>
      <c r="BM471" s="148" t="s">
        <v>584</v>
      </c>
    </row>
    <row r="472" spans="2:65" s="13" customFormat="1" ht="10">
      <c r="B472" s="157"/>
      <c r="D472" s="151" t="s">
        <v>183</v>
      </c>
      <c r="E472" s="158" t="s">
        <v>1</v>
      </c>
      <c r="F472" s="159" t="s">
        <v>103</v>
      </c>
      <c r="H472" s="160">
        <v>1986.6</v>
      </c>
      <c r="I472" s="161"/>
      <c r="L472" s="157"/>
      <c r="M472" s="162"/>
      <c r="T472" s="163"/>
      <c r="AT472" s="158" t="s">
        <v>183</v>
      </c>
      <c r="AU472" s="158" t="s">
        <v>85</v>
      </c>
      <c r="AV472" s="13" t="s">
        <v>85</v>
      </c>
      <c r="AW472" s="13" t="s">
        <v>32</v>
      </c>
      <c r="AX472" s="13" t="s">
        <v>76</v>
      </c>
      <c r="AY472" s="158" t="s">
        <v>174</v>
      </c>
    </row>
    <row r="473" spans="2:65" s="15" customFormat="1" ht="10">
      <c r="B473" s="171"/>
      <c r="D473" s="151" t="s">
        <v>183</v>
      </c>
      <c r="E473" s="172" t="s">
        <v>1</v>
      </c>
      <c r="F473" s="173" t="s">
        <v>189</v>
      </c>
      <c r="H473" s="174">
        <v>1986.6</v>
      </c>
      <c r="I473" s="175"/>
      <c r="L473" s="171"/>
      <c r="M473" s="176"/>
      <c r="T473" s="177"/>
      <c r="AT473" s="172" t="s">
        <v>183</v>
      </c>
      <c r="AU473" s="172" t="s">
        <v>85</v>
      </c>
      <c r="AV473" s="15" t="s">
        <v>181</v>
      </c>
      <c r="AW473" s="15" t="s">
        <v>32</v>
      </c>
      <c r="AX473" s="15" t="s">
        <v>83</v>
      </c>
      <c r="AY473" s="172" t="s">
        <v>174</v>
      </c>
    </row>
    <row r="474" spans="2:65" s="1" customFormat="1" ht="37.75" customHeight="1">
      <c r="B474" s="32"/>
      <c r="C474" s="137" t="s">
        <v>585</v>
      </c>
      <c r="D474" s="137" t="s">
        <v>176</v>
      </c>
      <c r="E474" s="138" t="s">
        <v>586</v>
      </c>
      <c r="F474" s="139" t="s">
        <v>587</v>
      </c>
      <c r="G474" s="140" t="s">
        <v>179</v>
      </c>
      <c r="H474" s="141">
        <v>154.30000000000001</v>
      </c>
      <c r="I474" s="142"/>
      <c r="J474" s="143">
        <f>ROUND(I474*H474,2)</f>
        <v>0</v>
      </c>
      <c r="K474" s="139" t="s">
        <v>180</v>
      </c>
      <c r="L474" s="32"/>
      <c r="M474" s="144" t="s">
        <v>1</v>
      </c>
      <c r="N474" s="145" t="s">
        <v>41</v>
      </c>
      <c r="P474" s="146">
        <f>O474*H474</f>
        <v>0</v>
      </c>
      <c r="Q474" s="146">
        <v>2.1000000000000001E-4</v>
      </c>
      <c r="R474" s="146">
        <f>Q474*H474</f>
        <v>3.2403000000000001E-2</v>
      </c>
      <c r="S474" s="146">
        <v>0</v>
      </c>
      <c r="T474" s="147">
        <f>S474*H474</f>
        <v>0</v>
      </c>
      <c r="AR474" s="148" t="s">
        <v>181</v>
      </c>
      <c r="AT474" s="148" t="s">
        <v>176</v>
      </c>
      <c r="AU474" s="148" t="s">
        <v>85</v>
      </c>
      <c r="AY474" s="17" t="s">
        <v>174</v>
      </c>
      <c r="BE474" s="149">
        <f>IF(N474="základní",J474,0)</f>
        <v>0</v>
      </c>
      <c r="BF474" s="149">
        <f>IF(N474="snížená",J474,0)</f>
        <v>0</v>
      </c>
      <c r="BG474" s="149">
        <f>IF(N474="zákl. přenesená",J474,0)</f>
        <v>0</v>
      </c>
      <c r="BH474" s="149">
        <f>IF(N474="sníž. přenesená",J474,0)</f>
        <v>0</v>
      </c>
      <c r="BI474" s="149">
        <f>IF(N474="nulová",J474,0)</f>
        <v>0</v>
      </c>
      <c r="BJ474" s="17" t="s">
        <v>83</v>
      </c>
      <c r="BK474" s="149">
        <f>ROUND(I474*H474,2)</f>
        <v>0</v>
      </c>
      <c r="BL474" s="17" t="s">
        <v>181</v>
      </c>
      <c r="BM474" s="148" t="s">
        <v>588</v>
      </c>
    </row>
    <row r="475" spans="2:65" s="13" customFormat="1" ht="10">
      <c r="B475" s="157"/>
      <c r="D475" s="151" t="s">
        <v>183</v>
      </c>
      <c r="E475" s="158" t="s">
        <v>1</v>
      </c>
      <c r="F475" s="159" t="s">
        <v>399</v>
      </c>
      <c r="H475" s="160">
        <v>84.9</v>
      </c>
      <c r="I475" s="161"/>
      <c r="L475" s="157"/>
      <c r="M475" s="162"/>
      <c r="T475" s="163"/>
      <c r="AT475" s="158" t="s">
        <v>183</v>
      </c>
      <c r="AU475" s="158" t="s">
        <v>85</v>
      </c>
      <c r="AV475" s="13" t="s">
        <v>85</v>
      </c>
      <c r="AW475" s="13" t="s">
        <v>32</v>
      </c>
      <c r="AX475" s="13" t="s">
        <v>76</v>
      </c>
      <c r="AY475" s="158" t="s">
        <v>174</v>
      </c>
    </row>
    <row r="476" spans="2:65" s="13" customFormat="1" ht="10">
      <c r="B476" s="157"/>
      <c r="D476" s="151" t="s">
        <v>183</v>
      </c>
      <c r="E476" s="158" t="s">
        <v>1</v>
      </c>
      <c r="F476" s="159" t="s">
        <v>400</v>
      </c>
      <c r="H476" s="160">
        <v>69.400000000000006</v>
      </c>
      <c r="I476" s="161"/>
      <c r="L476" s="157"/>
      <c r="M476" s="162"/>
      <c r="T476" s="163"/>
      <c r="AT476" s="158" t="s">
        <v>183</v>
      </c>
      <c r="AU476" s="158" t="s">
        <v>85</v>
      </c>
      <c r="AV476" s="13" t="s">
        <v>85</v>
      </c>
      <c r="AW476" s="13" t="s">
        <v>32</v>
      </c>
      <c r="AX476" s="13" t="s">
        <v>76</v>
      </c>
      <c r="AY476" s="158" t="s">
        <v>174</v>
      </c>
    </row>
    <row r="477" spans="2:65" s="14" customFormat="1" ht="10">
      <c r="B477" s="164"/>
      <c r="D477" s="151" t="s">
        <v>183</v>
      </c>
      <c r="E477" s="165" t="s">
        <v>1</v>
      </c>
      <c r="F477" s="166" t="s">
        <v>187</v>
      </c>
      <c r="H477" s="167">
        <v>154.30000000000001</v>
      </c>
      <c r="I477" s="168"/>
      <c r="L477" s="164"/>
      <c r="M477" s="169"/>
      <c r="T477" s="170"/>
      <c r="AT477" s="165" t="s">
        <v>183</v>
      </c>
      <c r="AU477" s="165" t="s">
        <v>85</v>
      </c>
      <c r="AV477" s="14" t="s">
        <v>188</v>
      </c>
      <c r="AW477" s="14" t="s">
        <v>32</v>
      </c>
      <c r="AX477" s="14" t="s">
        <v>76</v>
      </c>
      <c r="AY477" s="165" t="s">
        <v>174</v>
      </c>
    </row>
    <row r="478" spans="2:65" s="15" customFormat="1" ht="10">
      <c r="B478" s="171"/>
      <c r="D478" s="151" t="s">
        <v>183</v>
      </c>
      <c r="E478" s="172" t="s">
        <v>1</v>
      </c>
      <c r="F478" s="173" t="s">
        <v>189</v>
      </c>
      <c r="H478" s="174">
        <v>154.30000000000001</v>
      </c>
      <c r="I478" s="175"/>
      <c r="L478" s="171"/>
      <c r="M478" s="176"/>
      <c r="T478" s="177"/>
      <c r="AT478" s="172" t="s">
        <v>183</v>
      </c>
      <c r="AU478" s="172" t="s">
        <v>85</v>
      </c>
      <c r="AV478" s="15" t="s">
        <v>181</v>
      </c>
      <c r="AW478" s="15" t="s">
        <v>32</v>
      </c>
      <c r="AX478" s="15" t="s">
        <v>83</v>
      </c>
      <c r="AY478" s="172" t="s">
        <v>174</v>
      </c>
    </row>
    <row r="479" spans="2:65" s="1" customFormat="1" ht="24.15" customHeight="1">
      <c r="B479" s="32"/>
      <c r="C479" s="137" t="s">
        <v>589</v>
      </c>
      <c r="D479" s="137" t="s">
        <v>176</v>
      </c>
      <c r="E479" s="138" t="s">
        <v>590</v>
      </c>
      <c r="F479" s="139" t="s">
        <v>591</v>
      </c>
      <c r="G479" s="140" t="s">
        <v>231</v>
      </c>
      <c r="H479" s="141">
        <v>1.3180000000000001</v>
      </c>
      <c r="I479" s="142"/>
      <c r="J479" s="143">
        <f>ROUND(I479*H479,2)</f>
        <v>0</v>
      </c>
      <c r="K479" s="139" t="s">
        <v>180</v>
      </c>
      <c r="L479" s="32"/>
      <c r="M479" s="144" t="s">
        <v>1</v>
      </c>
      <c r="N479" s="145" t="s">
        <v>41</v>
      </c>
      <c r="P479" s="146">
        <f>O479*H479</f>
        <v>0</v>
      </c>
      <c r="Q479" s="146">
        <v>0</v>
      </c>
      <c r="R479" s="146">
        <f>Q479*H479</f>
        <v>0</v>
      </c>
      <c r="S479" s="146">
        <v>0</v>
      </c>
      <c r="T479" s="147">
        <f>S479*H479</f>
        <v>0</v>
      </c>
      <c r="AR479" s="148" t="s">
        <v>181</v>
      </c>
      <c r="AT479" s="148" t="s">
        <v>176</v>
      </c>
      <c r="AU479" s="148" t="s">
        <v>85</v>
      </c>
      <c r="AY479" s="17" t="s">
        <v>174</v>
      </c>
      <c r="BE479" s="149">
        <f>IF(N479="základní",J479,0)</f>
        <v>0</v>
      </c>
      <c r="BF479" s="149">
        <f>IF(N479="snížená",J479,0)</f>
        <v>0</v>
      </c>
      <c r="BG479" s="149">
        <f>IF(N479="zákl. přenesená",J479,0)</f>
        <v>0</v>
      </c>
      <c r="BH479" s="149">
        <f>IF(N479="sníž. přenesená",J479,0)</f>
        <v>0</v>
      </c>
      <c r="BI479" s="149">
        <f>IF(N479="nulová",J479,0)</f>
        <v>0</v>
      </c>
      <c r="BJ479" s="17" t="s">
        <v>83</v>
      </c>
      <c r="BK479" s="149">
        <f>ROUND(I479*H479,2)</f>
        <v>0</v>
      </c>
      <c r="BL479" s="17" t="s">
        <v>181</v>
      </c>
      <c r="BM479" s="148" t="s">
        <v>592</v>
      </c>
    </row>
    <row r="480" spans="2:65" s="12" customFormat="1" ht="10">
      <c r="B480" s="150"/>
      <c r="D480" s="151" t="s">
        <v>183</v>
      </c>
      <c r="E480" s="152" t="s">
        <v>1</v>
      </c>
      <c r="F480" s="153" t="s">
        <v>593</v>
      </c>
      <c r="H480" s="152" t="s">
        <v>1</v>
      </c>
      <c r="I480" s="154"/>
      <c r="L480" s="150"/>
      <c r="M480" s="155"/>
      <c r="T480" s="156"/>
      <c r="AT480" s="152" t="s">
        <v>183</v>
      </c>
      <c r="AU480" s="152" t="s">
        <v>85</v>
      </c>
      <c r="AV480" s="12" t="s">
        <v>83</v>
      </c>
      <c r="AW480" s="12" t="s">
        <v>32</v>
      </c>
      <c r="AX480" s="12" t="s">
        <v>76</v>
      </c>
      <c r="AY480" s="152" t="s">
        <v>174</v>
      </c>
    </row>
    <row r="481" spans="2:65" s="13" customFormat="1" ht="10">
      <c r="B481" s="157"/>
      <c r="D481" s="151" t="s">
        <v>183</v>
      </c>
      <c r="E481" s="158" t="s">
        <v>1</v>
      </c>
      <c r="F481" s="159" t="s">
        <v>594</v>
      </c>
      <c r="H481" s="160">
        <v>0.56599999999999995</v>
      </c>
      <c r="I481" s="161"/>
      <c r="L481" s="157"/>
      <c r="M481" s="162"/>
      <c r="T481" s="163"/>
      <c r="AT481" s="158" t="s">
        <v>183</v>
      </c>
      <c r="AU481" s="158" t="s">
        <v>85</v>
      </c>
      <c r="AV481" s="13" t="s">
        <v>85</v>
      </c>
      <c r="AW481" s="13" t="s">
        <v>32</v>
      </c>
      <c r="AX481" s="13" t="s">
        <v>76</v>
      </c>
      <c r="AY481" s="158" t="s">
        <v>174</v>
      </c>
    </row>
    <row r="482" spans="2:65" s="13" customFormat="1" ht="10">
      <c r="B482" s="157"/>
      <c r="D482" s="151" t="s">
        <v>183</v>
      </c>
      <c r="E482" s="158" t="s">
        <v>1</v>
      </c>
      <c r="F482" s="159" t="s">
        <v>595</v>
      </c>
      <c r="H482" s="160">
        <v>0.752</v>
      </c>
      <c r="I482" s="161"/>
      <c r="L482" s="157"/>
      <c r="M482" s="162"/>
      <c r="T482" s="163"/>
      <c r="AT482" s="158" t="s">
        <v>183</v>
      </c>
      <c r="AU482" s="158" t="s">
        <v>85</v>
      </c>
      <c r="AV482" s="13" t="s">
        <v>85</v>
      </c>
      <c r="AW482" s="13" t="s">
        <v>32</v>
      </c>
      <c r="AX482" s="13" t="s">
        <v>76</v>
      </c>
      <c r="AY482" s="158" t="s">
        <v>174</v>
      </c>
    </row>
    <row r="483" spans="2:65" s="14" customFormat="1" ht="10">
      <c r="B483" s="164"/>
      <c r="D483" s="151" t="s">
        <v>183</v>
      </c>
      <c r="E483" s="165" t="s">
        <v>112</v>
      </c>
      <c r="F483" s="166" t="s">
        <v>187</v>
      </c>
      <c r="H483" s="167">
        <v>1.3180000000000001</v>
      </c>
      <c r="I483" s="168"/>
      <c r="L483" s="164"/>
      <c r="M483" s="169"/>
      <c r="T483" s="170"/>
      <c r="AT483" s="165" t="s">
        <v>183</v>
      </c>
      <c r="AU483" s="165" t="s">
        <v>85</v>
      </c>
      <c r="AV483" s="14" t="s">
        <v>188</v>
      </c>
      <c r="AW483" s="14" t="s">
        <v>32</v>
      </c>
      <c r="AX483" s="14" t="s">
        <v>76</v>
      </c>
      <c r="AY483" s="165" t="s">
        <v>174</v>
      </c>
    </row>
    <row r="484" spans="2:65" s="15" customFormat="1" ht="10">
      <c r="B484" s="171"/>
      <c r="D484" s="151" t="s">
        <v>183</v>
      </c>
      <c r="E484" s="172" t="s">
        <v>1</v>
      </c>
      <c r="F484" s="173" t="s">
        <v>189</v>
      </c>
      <c r="H484" s="174">
        <v>1.3180000000000001</v>
      </c>
      <c r="I484" s="175"/>
      <c r="L484" s="171"/>
      <c r="M484" s="176"/>
      <c r="T484" s="177"/>
      <c r="AT484" s="172" t="s">
        <v>183</v>
      </c>
      <c r="AU484" s="172" t="s">
        <v>85</v>
      </c>
      <c r="AV484" s="15" t="s">
        <v>181</v>
      </c>
      <c r="AW484" s="15" t="s">
        <v>32</v>
      </c>
      <c r="AX484" s="15" t="s">
        <v>83</v>
      </c>
      <c r="AY484" s="172" t="s">
        <v>174</v>
      </c>
    </row>
    <row r="485" spans="2:65" s="1" customFormat="1" ht="24.15" customHeight="1">
      <c r="B485" s="32"/>
      <c r="C485" s="178" t="s">
        <v>596</v>
      </c>
      <c r="D485" s="178" t="s">
        <v>256</v>
      </c>
      <c r="E485" s="179" t="s">
        <v>597</v>
      </c>
      <c r="F485" s="180" t="s">
        <v>598</v>
      </c>
      <c r="G485" s="181" t="s">
        <v>231</v>
      </c>
      <c r="H485" s="182">
        <v>1.3180000000000001</v>
      </c>
      <c r="I485" s="183"/>
      <c r="J485" s="184">
        <f>ROUND(I485*H485,2)</f>
        <v>0</v>
      </c>
      <c r="K485" s="180" t="s">
        <v>1</v>
      </c>
      <c r="L485" s="185"/>
      <c r="M485" s="186" t="s">
        <v>1</v>
      </c>
      <c r="N485" s="187" t="s">
        <v>41</v>
      </c>
      <c r="P485" s="146">
        <f>O485*H485</f>
        <v>0</v>
      </c>
      <c r="Q485" s="146">
        <v>1</v>
      </c>
      <c r="R485" s="146">
        <f>Q485*H485</f>
        <v>1.3180000000000001</v>
      </c>
      <c r="S485" s="146">
        <v>0</v>
      </c>
      <c r="T485" s="147">
        <f>S485*H485</f>
        <v>0</v>
      </c>
      <c r="AR485" s="148" t="s">
        <v>224</v>
      </c>
      <c r="AT485" s="148" t="s">
        <v>256</v>
      </c>
      <c r="AU485" s="148" t="s">
        <v>85</v>
      </c>
      <c r="AY485" s="17" t="s">
        <v>174</v>
      </c>
      <c r="BE485" s="149">
        <f>IF(N485="základní",J485,0)</f>
        <v>0</v>
      </c>
      <c r="BF485" s="149">
        <f>IF(N485="snížená",J485,0)</f>
        <v>0</v>
      </c>
      <c r="BG485" s="149">
        <f>IF(N485="zákl. přenesená",J485,0)</f>
        <v>0</v>
      </c>
      <c r="BH485" s="149">
        <f>IF(N485="sníž. přenesená",J485,0)</f>
        <v>0</v>
      </c>
      <c r="BI485" s="149">
        <f>IF(N485="nulová",J485,0)</f>
        <v>0</v>
      </c>
      <c r="BJ485" s="17" t="s">
        <v>83</v>
      </c>
      <c r="BK485" s="149">
        <f>ROUND(I485*H485,2)</f>
        <v>0</v>
      </c>
      <c r="BL485" s="17" t="s">
        <v>181</v>
      </c>
      <c r="BM485" s="148" t="s">
        <v>599</v>
      </c>
    </row>
    <row r="486" spans="2:65" s="13" customFormat="1" ht="10">
      <c r="B486" s="157"/>
      <c r="D486" s="151" t="s">
        <v>183</v>
      </c>
      <c r="E486" s="158" t="s">
        <v>1</v>
      </c>
      <c r="F486" s="159" t="s">
        <v>112</v>
      </c>
      <c r="H486" s="160">
        <v>1.3180000000000001</v>
      </c>
      <c r="I486" s="161"/>
      <c r="L486" s="157"/>
      <c r="M486" s="162"/>
      <c r="T486" s="163"/>
      <c r="AT486" s="158" t="s">
        <v>183</v>
      </c>
      <c r="AU486" s="158" t="s">
        <v>85</v>
      </c>
      <c r="AV486" s="13" t="s">
        <v>85</v>
      </c>
      <c r="AW486" s="13" t="s">
        <v>32</v>
      </c>
      <c r="AX486" s="13" t="s">
        <v>76</v>
      </c>
      <c r="AY486" s="158" t="s">
        <v>174</v>
      </c>
    </row>
    <row r="487" spans="2:65" s="15" customFormat="1" ht="10">
      <c r="B487" s="171"/>
      <c r="D487" s="151" t="s">
        <v>183</v>
      </c>
      <c r="E487" s="172" t="s">
        <v>1</v>
      </c>
      <c r="F487" s="173" t="s">
        <v>189</v>
      </c>
      <c r="H487" s="174">
        <v>1.3180000000000001</v>
      </c>
      <c r="I487" s="175"/>
      <c r="L487" s="171"/>
      <c r="M487" s="176"/>
      <c r="T487" s="177"/>
      <c r="AT487" s="172" t="s">
        <v>183</v>
      </c>
      <c r="AU487" s="172" t="s">
        <v>85</v>
      </c>
      <c r="AV487" s="15" t="s">
        <v>181</v>
      </c>
      <c r="AW487" s="15" t="s">
        <v>32</v>
      </c>
      <c r="AX487" s="15" t="s">
        <v>83</v>
      </c>
      <c r="AY487" s="172" t="s">
        <v>174</v>
      </c>
    </row>
    <row r="488" spans="2:65" s="1" customFormat="1" ht="24.15" customHeight="1">
      <c r="B488" s="32"/>
      <c r="C488" s="137" t="s">
        <v>600</v>
      </c>
      <c r="D488" s="137" t="s">
        <v>176</v>
      </c>
      <c r="E488" s="138" t="s">
        <v>590</v>
      </c>
      <c r="F488" s="139" t="s">
        <v>591</v>
      </c>
      <c r="G488" s="140" t="s">
        <v>231</v>
      </c>
      <c r="H488" s="141">
        <v>1.9239999999999999</v>
      </c>
      <c r="I488" s="142"/>
      <c r="J488" s="143">
        <f>ROUND(I488*H488,2)</f>
        <v>0</v>
      </c>
      <c r="K488" s="139" t="s">
        <v>180</v>
      </c>
      <c r="L488" s="32"/>
      <c r="M488" s="144" t="s">
        <v>1</v>
      </c>
      <c r="N488" s="145" t="s">
        <v>41</v>
      </c>
      <c r="P488" s="146">
        <f>O488*H488</f>
        <v>0</v>
      </c>
      <c r="Q488" s="146">
        <v>0</v>
      </c>
      <c r="R488" s="146">
        <f>Q488*H488</f>
        <v>0</v>
      </c>
      <c r="S488" s="146">
        <v>0</v>
      </c>
      <c r="T488" s="147">
        <f>S488*H488</f>
        <v>0</v>
      </c>
      <c r="AR488" s="148" t="s">
        <v>181</v>
      </c>
      <c r="AT488" s="148" t="s">
        <v>176</v>
      </c>
      <c r="AU488" s="148" t="s">
        <v>85</v>
      </c>
      <c r="AY488" s="17" t="s">
        <v>174</v>
      </c>
      <c r="BE488" s="149">
        <f>IF(N488="základní",J488,0)</f>
        <v>0</v>
      </c>
      <c r="BF488" s="149">
        <f>IF(N488="snížená",J488,0)</f>
        <v>0</v>
      </c>
      <c r="BG488" s="149">
        <f>IF(N488="zákl. přenesená",J488,0)</f>
        <v>0</v>
      </c>
      <c r="BH488" s="149">
        <f>IF(N488="sníž. přenesená",J488,0)</f>
        <v>0</v>
      </c>
      <c r="BI488" s="149">
        <f>IF(N488="nulová",J488,0)</f>
        <v>0</v>
      </c>
      <c r="BJ488" s="17" t="s">
        <v>83</v>
      </c>
      <c r="BK488" s="149">
        <f>ROUND(I488*H488,2)</f>
        <v>0</v>
      </c>
      <c r="BL488" s="17" t="s">
        <v>181</v>
      </c>
      <c r="BM488" s="148" t="s">
        <v>601</v>
      </c>
    </row>
    <row r="489" spans="2:65" s="13" customFormat="1" ht="10">
      <c r="B489" s="157"/>
      <c r="D489" s="151" t="s">
        <v>183</v>
      </c>
      <c r="E489" s="158" t="s">
        <v>1</v>
      </c>
      <c r="F489" s="159" t="s">
        <v>602</v>
      </c>
      <c r="H489" s="160">
        <v>4.8000000000000001E-2</v>
      </c>
      <c r="I489" s="161"/>
      <c r="L489" s="157"/>
      <c r="M489" s="162"/>
      <c r="T489" s="163"/>
      <c r="AT489" s="158" t="s">
        <v>183</v>
      </c>
      <c r="AU489" s="158" t="s">
        <v>85</v>
      </c>
      <c r="AV489" s="13" t="s">
        <v>85</v>
      </c>
      <c r="AW489" s="13" t="s">
        <v>32</v>
      </c>
      <c r="AX489" s="13" t="s">
        <v>76</v>
      </c>
      <c r="AY489" s="158" t="s">
        <v>174</v>
      </c>
    </row>
    <row r="490" spans="2:65" s="13" customFormat="1" ht="20">
      <c r="B490" s="157"/>
      <c r="D490" s="151" t="s">
        <v>183</v>
      </c>
      <c r="E490" s="158" t="s">
        <v>1</v>
      </c>
      <c r="F490" s="159" t="s">
        <v>603</v>
      </c>
      <c r="H490" s="160">
        <v>1.8759999999999999</v>
      </c>
      <c r="I490" s="161"/>
      <c r="L490" s="157"/>
      <c r="M490" s="162"/>
      <c r="T490" s="163"/>
      <c r="AT490" s="158" t="s">
        <v>183</v>
      </c>
      <c r="AU490" s="158" t="s">
        <v>85</v>
      </c>
      <c r="AV490" s="13" t="s">
        <v>85</v>
      </c>
      <c r="AW490" s="13" t="s">
        <v>32</v>
      </c>
      <c r="AX490" s="13" t="s">
        <v>76</v>
      </c>
      <c r="AY490" s="158" t="s">
        <v>174</v>
      </c>
    </row>
    <row r="491" spans="2:65" s="14" customFormat="1" ht="10">
      <c r="B491" s="164"/>
      <c r="D491" s="151" t="s">
        <v>183</v>
      </c>
      <c r="E491" s="165" t="s">
        <v>1</v>
      </c>
      <c r="F491" s="166" t="s">
        <v>187</v>
      </c>
      <c r="H491" s="167">
        <v>1.9239999999999999</v>
      </c>
      <c r="I491" s="168"/>
      <c r="L491" s="164"/>
      <c r="M491" s="169"/>
      <c r="T491" s="170"/>
      <c r="AT491" s="165" t="s">
        <v>183</v>
      </c>
      <c r="AU491" s="165" t="s">
        <v>85</v>
      </c>
      <c r="AV491" s="14" t="s">
        <v>188</v>
      </c>
      <c r="AW491" s="14" t="s">
        <v>32</v>
      </c>
      <c r="AX491" s="14" t="s">
        <v>76</v>
      </c>
      <c r="AY491" s="165" t="s">
        <v>174</v>
      </c>
    </row>
    <row r="492" spans="2:65" s="15" customFormat="1" ht="10">
      <c r="B492" s="171"/>
      <c r="D492" s="151" t="s">
        <v>183</v>
      </c>
      <c r="E492" s="172" t="s">
        <v>1</v>
      </c>
      <c r="F492" s="173" t="s">
        <v>189</v>
      </c>
      <c r="H492" s="174">
        <v>1.9239999999999999</v>
      </c>
      <c r="I492" s="175"/>
      <c r="L492" s="171"/>
      <c r="M492" s="176"/>
      <c r="T492" s="177"/>
      <c r="AT492" s="172" t="s">
        <v>183</v>
      </c>
      <c r="AU492" s="172" t="s">
        <v>85</v>
      </c>
      <c r="AV492" s="15" t="s">
        <v>181</v>
      </c>
      <c r="AW492" s="15" t="s">
        <v>32</v>
      </c>
      <c r="AX492" s="15" t="s">
        <v>83</v>
      </c>
      <c r="AY492" s="172" t="s">
        <v>174</v>
      </c>
    </row>
    <row r="493" spans="2:65" s="1" customFormat="1" ht="21.75" customHeight="1">
      <c r="B493" s="32"/>
      <c r="C493" s="178" t="s">
        <v>604</v>
      </c>
      <c r="D493" s="178" t="s">
        <v>256</v>
      </c>
      <c r="E493" s="179" t="s">
        <v>605</v>
      </c>
      <c r="F493" s="180" t="s">
        <v>606</v>
      </c>
      <c r="G493" s="181" t="s">
        <v>231</v>
      </c>
      <c r="H493" s="182">
        <v>1.9239999999999999</v>
      </c>
      <c r="I493" s="183"/>
      <c r="J493" s="184">
        <f>ROUND(I493*H493,2)</f>
        <v>0</v>
      </c>
      <c r="K493" s="180" t="s">
        <v>1</v>
      </c>
      <c r="L493" s="185"/>
      <c r="M493" s="186" t="s">
        <v>1</v>
      </c>
      <c r="N493" s="187" t="s">
        <v>41</v>
      </c>
      <c r="P493" s="146">
        <f>O493*H493</f>
        <v>0</v>
      </c>
      <c r="Q493" s="146">
        <v>1</v>
      </c>
      <c r="R493" s="146">
        <f>Q493*H493</f>
        <v>1.9239999999999999</v>
      </c>
      <c r="S493" s="146">
        <v>0</v>
      </c>
      <c r="T493" s="147">
        <f>S493*H493</f>
        <v>0</v>
      </c>
      <c r="AR493" s="148" t="s">
        <v>224</v>
      </c>
      <c r="AT493" s="148" t="s">
        <v>256</v>
      </c>
      <c r="AU493" s="148" t="s">
        <v>85</v>
      </c>
      <c r="AY493" s="17" t="s">
        <v>174</v>
      </c>
      <c r="BE493" s="149">
        <f>IF(N493="základní",J493,0)</f>
        <v>0</v>
      </c>
      <c r="BF493" s="149">
        <f>IF(N493="snížená",J493,0)</f>
        <v>0</v>
      </c>
      <c r="BG493" s="149">
        <f>IF(N493="zákl. přenesená",J493,0)</f>
        <v>0</v>
      </c>
      <c r="BH493" s="149">
        <f>IF(N493="sníž. přenesená",J493,0)</f>
        <v>0</v>
      </c>
      <c r="BI493" s="149">
        <f>IF(N493="nulová",J493,0)</f>
        <v>0</v>
      </c>
      <c r="BJ493" s="17" t="s">
        <v>83</v>
      </c>
      <c r="BK493" s="149">
        <f>ROUND(I493*H493,2)</f>
        <v>0</v>
      </c>
      <c r="BL493" s="17" t="s">
        <v>181</v>
      </c>
      <c r="BM493" s="148" t="s">
        <v>607</v>
      </c>
    </row>
    <row r="494" spans="2:65" s="1" customFormat="1" ht="16.5" customHeight="1">
      <c r="B494" s="32"/>
      <c r="C494" s="137" t="s">
        <v>608</v>
      </c>
      <c r="D494" s="137" t="s">
        <v>176</v>
      </c>
      <c r="E494" s="138" t="s">
        <v>609</v>
      </c>
      <c r="F494" s="139" t="s">
        <v>610</v>
      </c>
      <c r="G494" s="140" t="s">
        <v>203</v>
      </c>
      <c r="H494" s="141">
        <v>3.069</v>
      </c>
      <c r="I494" s="142"/>
      <c r="J494" s="143">
        <f>ROUND(I494*H494,2)</f>
        <v>0</v>
      </c>
      <c r="K494" s="139" t="s">
        <v>180</v>
      </c>
      <c r="L494" s="32"/>
      <c r="M494" s="144" t="s">
        <v>1</v>
      </c>
      <c r="N494" s="145" t="s">
        <v>41</v>
      </c>
      <c r="P494" s="146">
        <f>O494*H494</f>
        <v>0</v>
      </c>
      <c r="Q494" s="146">
        <v>0</v>
      </c>
      <c r="R494" s="146">
        <f>Q494*H494</f>
        <v>0</v>
      </c>
      <c r="S494" s="146">
        <v>2.4</v>
      </c>
      <c r="T494" s="147">
        <f>S494*H494</f>
        <v>7.3655999999999997</v>
      </c>
      <c r="AR494" s="148" t="s">
        <v>181</v>
      </c>
      <c r="AT494" s="148" t="s">
        <v>176</v>
      </c>
      <c r="AU494" s="148" t="s">
        <v>85</v>
      </c>
      <c r="AY494" s="17" t="s">
        <v>174</v>
      </c>
      <c r="BE494" s="149">
        <f>IF(N494="základní",J494,0)</f>
        <v>0</v>
      </c>
      <c r="BF494" s="149">
        <f>IF(N494="snížená",J494,0)</f>
        <v>0</v>
      </c>
      <c r="BG494" s="149">
        <f>IF(N494="zákl. přenesená",J494,0)</f>
        <v>0</v>
      </c>
      <c r="BH494" s="149">
        <f>IF(N494="sníž. přenesená",J494,0)</f>
        <v>0</v>
      </c>
      <c r="BI494" s="149">
        <f>IF(N494="nulová",J494,0)</f>
        <v>0</v>
      </c>
      <c r="BJ494" s="17" t="s">
        <v>83</v>
      </c>
      <c r="BK494" s="149">
        <f>ROUND(I494*H494,2)</f>
        <v>0</v>
      </c>
      <c r="BL494" s="17" t="s">
        <v>181</v>
      </c>
      <c r="BM494" s="148" t="s">
        <v>611</v>
      </c>
    </row>
    <row r="495" spans="2:65" s="13" customFormat="1" ht="10">
      <c r="B495" s="157"/>
      <c r="D495" s="151" t="s">
        <v>183</v>
      </c>
      <c r="E495" s="158" t="s">
        <v>1</v>
      </c>
      <c r="F495" s="159" t="s">
        <v>612</v>
      </c>
      <c r="H495" s="160">
        <v>3.069</v>
      </c>
      <c r="I495" s="161"/>
      <c r="L495" s="157"/>
      <c r="M495" s="162"/>
      <c r="T495" s="163"/>
      <c r="AT495" s="158" t="s">
        <v>183</v>
      </c>
      <c r="AU495" s="158" t="s">
        <v>85</v>
      </c>
      <c r="AV495" s="13" t="s">
        <v>85</v>
      </c>
      <c r="AW495" s="13" t="s">
        <v>32</v>
      </c>
      <c r="AX495" s="13" t="s">
        <v>76</v>
      </c>
      <c r="AY495" s="158" t="s">
        <v>174</v>
      </c>
    </row>
    <row r="496" spans="2:65" s="14" customFormat="1" ht="10">
      <c r="B496" s="164"/>
      <c r="D496" s="151" t="s">
        <v>183</v>
      </c>
      <c r="E496" s="165" t="s">
        <v>1</v>
      </c>
      <c r="F496" s="166" t="s">
        <v>187</v>
      </c>
      <c r="H496" s="167">
        <v>3.069</v>
      </c>
      <c r="I496" s="168"/>
      <c r="L496" s="164"/>
      <c r="M496" s="169"/>
      <c r="T496" s="170"/>
      <c r="AT496" s="165" t="s">
        <v>183</v>
      </c>
      <c r="AU496" s="165" t="s">
        <v>85</v>
      </c>
      <c r="AV496" s="14" t="s">
        <v>188</v>
      </c>
      <c r="AW496" s="14" t="s">
        <v>32</v>
      </c>
      <c r="AX496" s="14" t="s">
        <v>76</v>
      </c>
      <c r="AY496" s="165" t="s">
        <v>174</v>
      </c>
    </row>
    <row r="497" spans="2:65" s="15" customFormat="1" ht="10">
      <c r="B497" s="171"/>
      <c r="D497" s="151" t="s">
        <v>183</v>
      </c>
      <c r="E497" s="172" t="s">
        <v>1</v>
      </c>
      <c r="F497" s="173" t="s">
        <v>189</v>
      </c>
      <c r="H497" s="174">
        <v>3.069</v>
      </c>
      <c r="I497" s="175"/>
      <c r="L497" s="171"/>
      <c r="M497" s="176"/>
      <c r="T497" s="177"/>
      <c r="AT497" s="172" t="s">
        <v>183</v>
      </c>
      <c r="AU497" s="172" t="s">
        <v>85</v>
      </c>
      <c r="AV497" s="15" t="s">
        <v>181</v>
      </c>
      <c r="AW497" s="15" t="s">
        <v>32</v>
      </c>
      <c r="AX497" s="15" t="s">
        <v>83</v>
      </c>
      <c r="AY497" s="172" t="s">
        <v>174</v>
      </c>
    </row>
    <row r="498" spans="2:65" s="1" customFormat="1" ht="16.5" customHeight="1">
      <c r="B498" s="32"/>
      <c r="C498" s="137" t="s">
        <v>613</v>
      </c>
      <c r="D498" s="137" t="s">
        <v>176</v>
      </c>
      <c r="E498" s="138" t="s">
        <v>614</v>
      </c>
      <c r="F498" s="139" t="s">
        <v>615</v>
      </c>
      <c r="G498" s="140" t="s">
        <v>203</v>
      </c>
      <c r="H498" s="141">
        <v>4.774</v>
      </c>
      <c r="I498" s="142"/>
      <c r="J498" s="143">
        <f>ROUND(I498*H498,2)</f>
        <v>0</v>
      </c>
      <c r="K498" s="139" t="s">
        <v>180</v>
      </c>
      <c r="L498" s="32"/>
      <c r="M498" s="144" t="s">
        <v>1</v>
      </c>
      <c r="N498" s="145" t="s">
        <v>41</v>
      </c>
      <c r="P498" s="146">
        <f>O498*H498</f>
        <v>0</v>
      </c>
      <c r="Q498" s="146">
        <v>0</v>
      </c>
      <c r="R498" s="146">
        <f>Q498*H498</f>
        <v>0</v>
      </c>
      <c r="S498" s="146">
        <v>2.4</v>
      </c>
      <c r="T498" s="147">
        <f>S498*H498</f>
        <v>11.457599999999999</v>
      </c>
      <c r="AR498" s="148" t="s">
        <v>181</v>
      </c>
      <c r="AT498" s="148" t="s">
        <v>176</v>
      </c>
      <c r="AU498" s="148" t="s">
        <v>85</v>
      </c>
      <c r="AY498" s="17" t="s">
        <v>174</v>
      </c>
      <c r="BE498" s="149">
        <f>IF(N498="základní",J498,0)</f>
        <v>0</v>
      </c>
      <c r="BF498" s="149">
        <f>IF(N498="snížená",J498,0)</f>
        <v>0</v>
      </c>
      <c r="BG498" s="149">
        <f>IF(N498="zákl. přenesená",J498,0)</f>
        <v>0</v>
      </c>
      <c r="BH498" s="149">
        <f>IF(N498="sníž. přenesená",J498,0)</f>
        <v>0</v>
      </c>
      <c r="BI498" s="149">
        <f>IF(N498="nulová",J498,0)</f>
        <v>0</v>
      </c>
      <c r="BJ498" s="17" t="s">
        <v>83</v>
      </c>
      <c r="BK498" s="149">
        <f>ROUND(I498*H498,2)</f>
        <v>0</v>
      </c>
      <c r="BL498" s="17" t="s">
        <v>181</v>
      </c>
      <c r="BM498" s="148" t="s">
        <v>616</v>
      </c>
    </row>
    <row r="499" spans="2:65" s="13" customFormat="1" ht="10">
      <c r="B499" s="157"/>
      <c r="D499" s="151" t="s">
        <v>183</v>
      </c>
      <c r="E499" s="158" t="s">
        <v>1</v>
      </c>
      <c r="F499" s="159" t="s">
        <v>617</v>
      </c>
      <c r="H499" s="160">
        <v>4.774</v>
      </c>
      <c r="I499" s="161"/>
      <c r="L499" s="157"/>
      <c r="M499" s="162"/>
      <c r="T499" s="163"/>
      <c r="AT499" s="158" t="s">
        <v>183</v>
      </c>
      <c r="AU499" s="158" t="s">
        <v>85</v>
      </c>
      <c r="AV499" s="13" t="s">
        <v>85</v>
      </c>
      <c r="AW499" s="13" t="s">
        <v>32</v>
      </c>
      <c r="AX499" s="13" t="s">
        <v>76</v>
      </c>
      <c r="AY499" s="158" t="s">
        <v>174</v>
      </c>
    </row>
    <row r="500" spans="2:65" s="14" customFormat="1" ht="10">
      <c r="B500" s="164"/>
      <c r="D500" s="151" t="s">
        <v>183</v>
      </c>
      <c r="E500" s="165" t="s">
        <v>1</v>
      </c>
      <c r="F500" s="166" t="s">
        <v>187</v>
      </c>
      <c r="H500" s="167">
        <v>4.774</v>
      </c>
      <c r="I500" s="168"/>
      <c r="L500" s="164"/>
      <c r="M500" s="169"/>
      <c r="T500" s="170"/>
      <c r="AT500" s="165" t="s">
        <v>183</v>
      </c>
      <c r="AU500" s="165" t="s">
        <v>85</v>
      </c>
      <c r="AV500" s="14" t="s">
        <v>188</v>
      </c>
      <c r="AW500" s="14" t="s">
        <v>32</v>
      </c>
      <c r="AX500" s="14" t="s">
        <v>76</v>
      </c>
      <c r="AY500" s="165" t="s">
        <v>174</v>
      </c>
    </row>
    <row r="501" spans="2:65" s="15" customFormat="1" ht="10">
      <c r="B501" s="171"/>
      <c r="D501" s="151" t="s">
        <v>183</v>
      </c>
      <c r="E501" s="172" t="s">
        <v>1</v>
      </c>
      <c r="F501" s="173" t="s">
        <v>189</v>
      </c>
      <c r="H501" s="174">
        <v>4.774</v>
      </c>
      <c r="I501" s="175"/>
      <c r="L501" s="171"/>
      <c r="M501" s="176"/>
      <c r="T501" s="177"/>
      <c r="AT501" s="172" t="s">
        <v>183</v>
      </c>
      <c r="AU501" s="172" t="s">
        <v>85</v>
      </c>
      <c r="AV501" s="15" t="s">
        <v>181</v>
      </c>
      <c r="AW501" s="15" t="s">
        <v>32</v>
      </c>
      <c r="AX501" s="15" t="s">
        <v>83</v>
      </c>
      <c r="AY501" s="172" t="s">
        <v>174</v>
      </c>
    </row>
    <row r="502" spans="2:65" s="1" customFormat="1" ht="24.15" customHeight="1">
      <c r="B502" s="32"/>
      <c r="C502" s="137" t="s">
        <v>618</v>
      </c>
      <c r="D502" s="137" t="s">
        <v>176</v>
      </c>
      <c r="E502" s="138" t="s">
        <v>619</v>
      </c>
      <c r="F502" s="139" t="s">
        <v>620</v>
      </c>
      <c r="G502" s="140" t="s">
        <v>439</v>
      </c>
      <c r="H502" s="141">
        <v>5.85</v>
      </c>
      <c r="I502" s="142"/>
      <c r="J502" s="143">
        <f>ROUND(I502*H502,2)</f>
        <v>0</v>
      </c>
      <c r="K502" s="139" t="s">
        <v>180</v>
      </c>
      <c r="L502" s="32"/>
      <c r="M502" s="144" t="s">
        <v>1</v>
      </c>
      <c r="N502" s="145" t="s">
        <v>41</v>
      </c>
      <c r="P502" s="146">
        <f>O502*H502</f>
        <v>0</v>
      </c>
      <c r="Q502" s="146">
        <v>0</v>
      </c>
      <c r="R502" s="146">
        <f>Q502*H502</f>
        <v>0</v>
      </c>
      <c r="S502" s="146">
        <v>7.0000000000000007E-2</v>
      </c>
      <c r="T502" s="147">
        <f>S502*H502</f>
        <v>0.40950000000000003</v>
      </c>
      <c r="AR502" s="148" t="s">
        <v>181</v>
      </c>
      <c r="AT502" s="148" t="s">
        <v>176</v>
      </c>
      <c r="AU502" s="148" t="s">
        <v>85</v>
      </c>
      <c r="AY502" s="17" t="s">
        <v>174</v>
      </c>
      <c r="BE502" s="149">
        <f>IF(N502="základní",J502,0)</f>
        <v>0</v>
      </c>
      <c r="BF502" s="149">
        <f>IF(N502="snížená",J502,0)</f>
        <v>0</v>
      </c>
      <c r="BG502" s="149">
        <f>IF(N502="zákl. přenesená",J502,0)</f>
        <v>0</v>
      </c>
      <c r="BH502" s="149">
        <f>IF(N502="sníž. přenesená",J502,0)</f>
        <v>0</v>
      </c>
      <c r="BI502" s="149">
        <f>IF(N502="nulová",J502,0)</f>
        <v>0</v>
      </c>
      <c r="BJ502" s="17" t="s">
        <v>83</v>
      </c>
      <c r="BK502" s="149">
        <f>ROUND(I502*H502,2)</f>
        <v>0</v>
      </c>
      <c r="BL502" s="17" t="s">
        <v>181</v>
      </c>
      <c r="BM502" s="148" t="s">
        <v>621</v>
      </c>
    </row>
    <row r="503" spans="2:65" s="13" customFormat="1" ht="10">
      <c r="B503" s="157"/>
      <c r="D503" s="151" t="s">
        <v>183</v>
      </c>
      <c r="E503" s="158" t="s">
        <v>1</v>
      </c>
      <c r="F503" s="159" t="s">
        <v>622</v>
      </c>
      <c r="H503" s="160">
        <v>5.85</v>
      </c>
      <c r="I503" s="161"/>
      <c r="L503" s="157"/>
      <c r="M503" s="162"/>
      <c r="T503" s="163"/>
      <c r="AT503" s="158" t="s">
        <v>183</v>
      </c>
      <c r="AU503" s="158" t="s">
        <v>85</v>
      </c>
      <c r="AV503" s="13" t="s">
        <v>85</v>
      </c>
      <c r="AW503" s="13" t="s">
        <v>32</v>
      </c>
      <c r="AX503" s="13" t="s">
        <v>76</v>
      </c>
      <c r="AY503" s="158" t="s">
        <v>174</v>
      </c>
    </row>
    <row r="504" spans="2:65" s="15" customFormat="1" ht="10">
      <c r="B504" s="171"/>
      <c r="D504" s="151" t="s">
        <v>183</v>
      </c>
      <c r="E504" s="172" t="s">
        <v>1</v>
      </c>
      <c r="F504" s="173" t="s">
        <v>189</v>
      </c>
      <c r="H504" s="174">
        <v>5.85</v>
      </c>
      <c r="I504" s="175"/>
      <c r="L504" s="171"/>
      <c r="M504" s="176"/>
      <c r="T504" s="177"/>
      <c r="AT504" s="172" t="s">
        <v>183</v>
      </c>
      <c r="AU504" s="172" t="s">
        <v>85</v>
      </c>
      <c r="AV504" s="15" t="s">
        <v>181</v>
      </c>
      <c r="AW504" s="15" t="s">
        <v>32</v>
      </c>
      <c r="AX504" s="15" t="s">
        <v>83</v>
      </c>
      <c r="AY504" s="172" t="s">
        <v>174</v>
      </c>
    </row>
    <row r="505" spans="2:65" s="1" customFormat="1" ht="24.15" customHeight="1">
      <c r="B505" s="32"/>
      <c r="C505" s="137" t="s">
        <v>623</v>
      </c>
      <c r="D505" s="137" t="s">
        <v>176</v>
      </c>
      <c r="E505" s="138" t="s">
        <v>624</v>
      </c>
      <c r="F505" s="139" t="s">
        <v>625</v>
      </c>
      <c r="G505" s="140" t="s">
        <v>203</v>
      </c>
      <c r="H505" s="141">
        <v>0.33</v>
      </c>
      <c r="I505" s="142"/>
      <c r="J505" s="143">
        <f>ROUND(I505*H505,2)</f>
        <v>0</v>
      </c>
      <c r="K505" s="139" t="s">
        <v>180</v>
      </c>
      <c r="L505" s="32"/>
      <c r="M505" s="144" t="s">
        <v>1</v>
      </c>
      <c r="N505" s="145" t="s">
        <v>41</v>
      </c>
      <c r="P505" s="146">
        <f>O505*H505</f>
        <v>0</v>
      </c>
      <c r="Q505" s="146">
        <v>0</v>
      </c>
      <c r="R505" s="146">
        <f>Q505*H505</f>
        <v>0</v>
      </c>
      <c r="S505" s="146">
        <v>1.6</v>
      </c>
      <c r="T505" s="147">
        <f>S505*H505</f>
        <v>0.52800000000000002</v>
      </c>
      <c r="AR505" s="148" t="s">
        <v>181</v>
      </c>
      <c r="AT505" s="148" t="s">
        <v>176</v>
      </c>
      <c r="AU505" s="148" t="s">
        <v>85</v>
      </c>
      <c r="AY505" s="17" t="s">
        <v>174</v>
      </c>
      <c r="BE505" s="149">
        <f>IF(N505="základní",J505,0)</f>
        <v>0</v>
      </c>
      <c r="BF505" s="149">
        <f>IF(N505="snížená",J505,0)</f>
        <v>0</v>
      </c>
      <c r="BG505" s="149">
        <f>IF(N505="zákl. přenesená",J505,0)</f>
        <v>0</v>
      </c>
      <c r="BH505" s="149">
        <f>IF(N505="sníž. přenesená",J505,0)</f>
        <v>0</v>
      </c>
      <c r="BI505" s="149">
        <f>IF(N505="nulová",J505,0)</f>
        <v>0</v>
      </c>
      <c r="BJ505" s="17" t="s">
        <v>83</v>
      </c>
      <c r="BK505" s="149">
        <f>ROUND(I505*H505,2)</f>
        <v>0</v>
      </c>
      <c r="BL505" s="17" t="s">
        <v>181</v>
      </c>
      <c r="BM505" s="148" t="s">
        <v>626</v>
      </c>
    </row>
    <row r="506" spans="2:65" s="12" customFormat="1" ht="10">
      <c r="B506" s="150"/>
      <c r="D506" s="151" t="s">
        <v>183</v>
      </c>
      <c r="E506" s="152" t="s">
        <v>1</v>
      </c>
      <c r="F506" s="153" t="s">
        <v>184</v>
      </c>
      <c r="H506" s="152" t="s">
        <v>1</v>
      </c>
      <c r="I506" s="154"/>
      <c r="L506" s="150"/>
      <c r="M506" s="155"/>
      <c r="T506" s="156"/>
      <c r="AT506" s="152" t="s">
        <v>183</v>
      </c>
      <c r="AU506" s="152" t="s">
        <v>85</v>
      </c>
      <c r="AV506" s="12" t="s">
        <v>83</v>
      </c>
      <c r="AW506" s="12" t="s">
        <v>32</v>
      </c>
      <c r="AX506" s="12" t="s">
        <v>76</v>
      </c>
      <c r="AY506" s="152" t="s">
        <v>174</v>
      </c>
    </row>
    <row r="507" spans="2:65" s="13" customFormat="1" ht="10">
      <c r="B507" s="157"/>
      <c r="D507" s="151" t="s">
        <v>183</v>
      </c>
      <c r="E507" s="158" t="s">
        <v>1</v>
      </c>
      <c r="F507" s="159" t="s">
        <v>627</v>
      </c>
      <c r="H507" s="160">
        <v>0.33</v>
      </c>
      <c r="I507" s="161"/>
      <c r="L507" s="157"/>
      <c r="M507" s="162"/>
      <c r="T507" s="163"/>
      <c r="AT507" s="158" t="s">
        <v>183</v>
      </c>
      <c r="AU507" s="158" t="s">
        <v>85</v>
      </c>
      <c r="AV507" s="13" t="s">
        <v>85</v>
      </c>
      <c r="AW507" s="13" t="s">
        <v>32</v>
      </c>
      <c r="AX507" s="13" t="s">
        <v>76</v>
      </c>
      <c r="AY507" s="158" t="s">
        <v>174</v>
      </c>
    </row>
    <row r="508" spans="2:65" s="14" customFormat="1" ht="10">
      <c r="B508" s="164"/>
      <c r="D508" s="151" t="s">
        <v>183</v>
      </c>
      <c r="E508" s="165" t="s">
        <v>1</v>
      </c>
      <c r="F508" s="166" t="s">
        <v>187</v>
      </c>
      <c r="H508" s="167">
        <v>0.33</v>
      </c>
      <c r="I508" s="168"/>
      <c r="L508" s="164"/>
      <c r="M508" s="169"/>
      <c r="T508" s="170"/>
      <c r="AT508" s="165" t="s">
        <v>183</v>
      </c>
      <c r="AU508" s="165" t="s">
        <v>85</v>
      </c>
      <c r="AV508" s="14" t="s">
        <v>188</v>
      </c>
      <c r="AW508" s="14" t="s">
        <v>32</v>
      </c>
      <c r="AX508" s="14" t="s">
        <v>76</v>
      </c>
      <c r="AY508" s="165" t="s">
        <v>174</v>
      </c>
    </row>
    <row r="509" spans="2:65" s="15" customFormat="1" ht="10">
      <c r="B509" s="171"/>
      <c r="D509" s="151" t="s">
        <v>183</v>
      </c>
      <c r="E509" s="172" t="s">
        <v>1</v>
      </c>
      <c r="F509" s="173" t="s">
        <v>189</v>
      </c>
      <c r="H509" s="174">
        <v>0.33</v>
      </c>
      <c r="I509" s="175"/>
      <c r="L509" s="171"/>
      <c r="M509" s="176"/>
      <c r="T509" s="177"/>
      <c r="AT509" s="172" t="s">
        <v>183</v>
      </c>
      <c r="AU509" s="172" t="s">
        <v>85</v>
      </c>
      <c r="AV509" s="15" t="s">
        <v>181</v>
      </c>
      <c r="AW509" s="15" t="s">
        <v>32</v>
      </c>
      <c r="AX509" s="15" t="s">
        <v>83</v>
      </c>
      <c r="AY509" s="172" t="s">
        <v>174</v>
      </c>
    </row>
    <row r="510" spans="2:65" s="1" customFormat="1" ht="37.75" customHeight="1">
      <c r="B510" s="32"/>
      <c r="C510" s="137" t="s">
        <v>628</v>
      </c>
      <c r="D510" s="137" t="s">
        <v>176</v>
      </c>
      <c r="E510" s="138" t="s">
        <v>629</v>
      </c>
      <c r="F510" s="139" t="s">
        <v>630</v>
      </c>
      <c r="G510" s="140" t="s">
        <v>203</v>
      </c>
      <c r="H510" s="141">
        <v>2.8050000000000002</v>
      </c>
      <c r="I510" s="142"/>
      <c r="J510" s="143">
        <f>ROUND(I510*H510,2)</f>
        <v>0</v>
      </c>
      <c r="K510" s="139" t="s">
        <v>180</v>
      </c>
      <c r="L510" s="32"/>
      <c r="M510" s="144" t="s">
        <v>1</v>
      </c>
      <c r="N510" s="145" t="s">
        <v>41</v>
      </c>
      <c r="P510" s="146">
        <f>O510*H510</f>
        <v>0</v>
      </c>
      <c r="Q510" s="146">
        <v>0</v>
      </c>
      <c r="R510" s="146">
        <f>Q510*H510</f>
        <v>0</v>
      </c>
      <c r="S510" s="146">
        <v>2.2000000000000002</v>
      </c>
      <c r="T510" s="147">
        <f>S510*H510</f>
        <v>6.1710000000000012</v>
      </c>
      <c r="AR510" s="148" t="s">
        <v>181</v>
      </c>
      <c r="AT510" s="148" t="s">
        <v>176</v>
      </c>
      <c r="AU510" s="148" t="s">
        <v>85</v>
      </c>
      <c r="AY510" s="17" t="s">
        <v>174</v>
      </c>
      <c r="BE510" s="149">
        <f>IF(N510="základní",J510,0)</f>
        <v>0</v>
      </c>
      <c r="BF510" s="149">
        <f>IF(N510="snížená",J510,0)</f>
        <v>0</v>
      </c>
      <c r="BG510" s="149">
        <f>IF(N510="zákl. přenesená",J510,0)</f>
        <v>0</v>
      </c>
      <c r="BH510" s="149">
        <f>IF(N510="sníž. přenesená",J510,0)</f>
        <v>0</v>
      </c>
      <c r="BI510" s="149">
        <f>IF(N510="nulová",J510,0)</f>
        <v>0</v>
      </c>
      <c r="BJ510" s="17" t="s">
        <v>83</v>
      </c>
      <c r="BK510" s="149">
        <f>ROUND(I510*H510,2)</f>
        <v>0</v>
      </c>
      <c r="BL510" s="17" t="s">
        <v>181</v>
      </c>
      <c r="BM510" s="148" t="s">
        <v>631</v>
      </c>
    </row>
    <row r="511" spans="2:65" s="12" customFormat="1" ht="10">
      <c r="B511" s="150"/>
      <c r="D511" s="151" t="s">
        <v>183</v>
      </c>
      <c r="E511" s="152" t="s">
        <v>1</v>
      </c>
      <c r="F511" s="153" t="s">
        <v>632</v>
      </c>
      <c r="H511" s="152" t="s">
        <v>1</v>
      </c>
      <c r="I511" s="154"/>
      <c r="L511" s="150"/>
      <c r="M511" s="155"/>
      <c r="T511" s="156"/>
      <c r="AT511" s="152" t="s">
        <v>183</v>
      </c>
      <c r="AU511" s="152" t="s">
        <v>85</v>
      </c>
      <c r="AV511" s="12" t="s">
        <v>83</v>
      </c>
      <c r="AW511" s="12" t="s">
        <v>32</v>
      </c>
      <c r="AX511" s="12" t="s">
        <v>76</v>
      </c>
      <c r="AY511" s="152" t="s">
        <v>174</v>
      </c>
    </row>
    <row r="512" spans="2:65" s="13" customFormat="1" ht="10">
      <c r="B512" s="157"/>
      <c r="D512" s="151" t="s">
        <v>183</v>
      </c>
      <c r="E512" s="158" t="s">
        <v>1</v>
      </c>
      <c r="F512" s="159" t="s">
        <v>633</v>
      </c>
      <c r="H512" s="160">
        <v>2.8050000000000002</v>
      </c>
      <c r="I512" s="161"/>
      <c r="L512" s="157"/>
      <c r="M512" s="162"/>
      <c r="T512" s="163"/>
      <c r="AT512" s="158" t="s">
        <v>183</v>
      </c>
      <c r="AU512" s="158" t="s">
        <v>85</v>
      </c>
      <c r="AV512" s="13" t="s">
        <v>85</v>
      </c>
      <c r="AW512" s="13" t="s">
        <v>32</v>
      </c>
      <c r="AX512" s="13" t="s">
        <v>76</v>
      </c>
      <c r="AY512" s="158" t="s">
        <v>174</v>
      </c>
    </row>
    <row r="513" spans="2:65" s="14" customFormat="1" ht="10">
      <c r="B513" s="164"/>
      <c r="D513" s="151" t="s">
        <v>183</v>
      </c>
      <c r="E513" s="165" t="s">
        <v>1</v>
      </c>
      <c r="F513" s="166" t="s">
        <v>187</v>
      </c>
      <c r="H513" s="167">
        <v>2.8050000000000002</v>
      </c>
      <c r="I513" s="168"/>
      <c r="L513" s="164"/>
      <c r="M513" s="169"/>
      <c r="T513" s="170"/>
      <c r="AT513" s="165" t="s">
        <v>183</v>
      </c>
      <c r="AU513" s="165" t="s">
        <v>85</v>
      </c>
      <c r="AV513" s="14" t="s">
        <v>188</v>
      </c>
      <c r="AW513" s="14" t="s">
        <v>32</v>
      </c>
      <c r="AX513" s="14" t="s">
        <v>76</v>
      </c>
      <c r="AY513" s="165" t="s">
        <v>174</v>
      </c>
    </row>
    <row r="514" spans="2:65" s="15" customFormat="1" ht="10">
      <c r="B514" s="171"/>
      <c r="D514" s="151" t="s">
        <v>183</v>
      </c>
      <c r="E514" s="172" t="s">
        <v>1</v>
      </c>
      <c r="F514" s="173" t="s">
        <v>189</v>
      </c>
      <c r="H514" s="174">
        <v>2.8050000000000002</v>
      </c>
      <c r="I514" s="175"/>
      <c r="L514" s="171"/>
      <c r="M514" s="176"/>
      <c r="T514" s="177"/>
      <c r="AT514" s="172" t="s">
        <v>183</v>
      </c>
      <c r="AU514" s="172" t="s">
        <v>85</v>
      </c>
      <c r="AV514" s="15" t="s">
        <v>181</v>
      </c>
      <c r="AW514" s="15" t="s">
        <v>32</v>
      </c>
      <c r="AX514" s="15" t="s">
        <v>83</v>
      </c>
      <c r="AY514" s="172" t="s">
        <v>174</v>
      </c>
    </row>
    <row r="515" spans="2:65" s="1" customFormat="1" ht="33" customHeight="1">
      <c r="B515" s="32"/>
      <c r="C515" s="137" t="s">
        <v>634</v>
      </c>
      <c r="D515" s="137" t="s">
        <v>176</v>
      </c>
      <c r="E515" s="138" t="s">
        <v>635</v>
      </c>
      <c r="F515" s="139" t="s">
        <v>636</v>
      </c>
      <c r="G515" s="140" t="s">
        <v>179</v>
      </c>
      <c r="H515" s="141">
        <v>28.05</v>
      </c>
      <c r="I515" s="142"/>
      <c r="J515" s="143">
        <f>ROUND(I515*H515,2)</f>
        <v>0</v>
      </c>
      <c r="K515" s="139" t="s">
        <v>180</v>
      </c>
      <c r="L515" s="32"/>
      <c r="M515" s="144" t="s">
        <v>1</v>
      </c>
      <c r="N515" s="145" t="s">
        <v>41</v>
      </c>
      <c r="P515" s="146">
        <f>O515*H515</f>
        <v>0</v>
      </c>
      <c r="Q515" s="146">
        <v>0</v>
      </c>
      <c r="R515" s="146">
        <f>Q515*H515</f>
        <v>0</v>
      </c>
      <c r="S515" s="146">
        <v>0.09</v>
      </c>
      <c r="T515" s="147">
        <f>S515*H515</f>
        <v>2.5245000000000002</v>
      </c>
      <c r="AR515" s="148" t="s">
        <v>181</v>
      </c>
      <c r="AT515" s="148" t="s">
        <v>176</v>
      </c>
      <c r="AU515" s="148" t="s">
        <v>85</v>
      </c>
      <c r="AY515" s="17" t="s">
        <v>174</v>
      </c>
      <c r="BE515" s="149">
        <f>IF(N515="základní",J515,0)</f>
        <v>0</v>
      </c>
      <c r="BF515" s="149">
        <f>IF(N515="snížená",J515,0)</f>
        <v>0</v>
      </c>
      <c r="BG515" s="149">
        <f>IF(N515="zákl. přenesená",J515,0)</f>
        <v>0</v>
      </c>
      <c r="BH515" s="149">
        <f>IF(N515="sníž. přenesená",J515,0)</f>
        <v>0</v>
      </c>
      <c r="BI515" s="149">
        <f>IF(N515="nulová",J515,0)</f>
        <v>0</v>
      </c>
      <c r="BJ515" s="17" t="s">
        <v>83</v>
      </c>
      <c r="BK515" s="149">
        <f>ROUND(I515*H515,2)</f>
        <v>0</v>
      </c>
      <c r="BL515" s="17" t="s">
        <v>181</v>
      </c>
      <c r="BM515" s="148" t="s">
        <v>637</v>
      </c>
    </row>
    <row r="516" spans="2:65" s="12" customFormat="1" ht="10">
      <c r="B516" s="150"/>
      <c r="D516" s="151" t="s">
        <v>183</v>
      </c>
      <c r="E516" s="152" t="s">
        <v>1</v>
      </c>
      <c r="F516" s="153" t="s">
        <v>632</v>
      </c>
      <c r="H516" s="152" t="s">
        <v>1</v>
      </c>
      <c r="I516" s="154"/>
      <c r="L516" s="150"/>
      <c r="M516" s="155"/>
      <c r="T516" s="156"/>
      <c r="AT516" s="152" t="s">
        <v>183</v>
      </c>
      <c r="AU516" s="152" t="s">
        <v>85</v>
      </c>
      <c r="AV516" s="12" t="s">
        <v>83</v>
      </c>
      <c r="AW516" s="12" t="s">
        <v>32</v>
      </c>
      <c r="AX516" s="12" t="s">
        <v>76</v>
      </c>
      <c r="AY516" s="152" t="s">
        <v>174</v>
      </c>
    </row>
    <row r="517" spans="2:65" s="13" customFormat="1" ht="10">
      <c r="B517" s="157"/>
      <c r="D517" s="151" t="s">
        <v>183</v>
      </c>
      <c r="E517" s="158" t="s">
        <v>1</v>
      </c>
      <c r="F517" s="159" t="s">
        <v>638</v>
      </c>
      <c r="H517" s="160">
        <v>28.05</v>
      </c>
      <c r="I517" s="161"/>
      <c r="L517" s="157"/>
      <c r="M517" s="162"/>
      <c r="T517" s="163"/>
      <c r="AT517" s="158" t="s">
        <v>183</v>
      </c>
      <c r="AU517" s="158" t="s">
        <v>85</v>
      </c>
      <c r="AV517" s="13" t="s">
        <v>85</v>
      </c>
      <c r="AW517" s="13" t="s">
        <v>32</v>
      </c>
      <c r="AX517" s="13" t="s">
        <v>76</v>
      </c>
      <c r="AY517" s="158" t="s">
        <v>174</v>
      </c>
    </row>
    <row r="518" spans="2:65" s="14" customFormat="1" ht="10">
      <c r="B518" s="164"/>
      <c r="D518" s="151" t="s">
        <v>183</v>
      </c>
      <c r="E518" s="165" t="s">
        <v>1</v>
      </c>
      <c r="F518" s="166" t="s">
        <v>187</v>
      </c>
      <c r="H518" s="167">
        <v>28.05</v>
      </c>
      <c r="I518" s="168"/>
      <c r="L518" s="164"/>
      <c r="M518" s="169"/>
      <c r="T518" s="170"/>
      <c r="AT518" s="165" t="s">
        <v>183</v>
      </c>
      <c r="AU518" s="165" t="s">
        <v>85</v>
      </c>
      <c r="AV518" s="14" t="s">
        <v>188</v>
      </c>
      <c r="AW518" s="14" t="s">
        <v>32</v>
      </c>
      <c r="AX518" s="14" t="s">
        <v>76</v>
      </c>
      <c r="AY518" s="165" t="s">
        <v>174</v>
      </c>
    </row>
    <row r="519" spans="2:65" s="15" customFormat="1" ht="10">
      <c r="B519" s="171"/>
      <c r="D519" s="151" t="s">
        <v>183</v>
      </c>
      <c r="E519" s="172" t="s">
        <v>1</v>
      </c>
      <c r="F519" s="173" t="s">
        <v>189</v>
      </c>
      <c r="H519" s="174">
        <v>28.05</v>
      </c>
      <c r="I519" s="175"/>
      <c r="L519" s="171"/>
      <c r="M519" s="176"/>
      <c r="T519" s="177"/>
      <c r="AT519" s="172" t="s">
        <v>183</v>
      </c>
      <c r="AU519" s="172" t="s">
        <v>85</v>
      </c>
      <c r="AV519" s="15" t="s">
        <v>181</v>
      </c>
      <c r="AW519" s="15" t="s">
        <v>32</v>
      </c>
      <c r="AX519" s="15" t="s">
        <v>83</v>
      </c>
      <c r="AY519" s="172" t="s">
        <v>174</v>
      </c>
    </row>
    <row r="520" spans="2:65" s="1" customFormat="1" ht="24.15" customHeight="1">
      <c r="B520" s="32"/>
      <c r="C520" s="137" t="s">
        <v>639</v>
      </c>
      <c r="D520" s="137" t="s">
        <v>176</v>
      </c>
      <c r="E520" s="138" t="s">
        <v>640</v>
      </c>
      <c r="F520" s="139" t="s">
        <v>641</v>
      </c>
      <c r="G520" s="140" t="s">
        <v>439</v>
      </c>
      <c r="H520" s="141">
        <v>3.7349999999999999</v>
      </c>
      <c r="I520" s="142"/>
      <c r="J520" s="143">
        <f>ROUND(I520*H520,2)</f>
        <v>0</v>
      </c>
      <c r="K520" s="139" t="s">
        <v>180</v>
      </c>
      <c r="L520" s="32"/>
      <c r="M520" s="144" t="s">
        <v>1</v>
      </c>
      <c r="N520" s="145" t="s">
        <v>41</v>
      </c>
      <c r="P520" s="146">
        <f>O520*H520</f>
        <v>0</v>
      </c>
      <c r="Q520" s="146">
        <v>0</v>
      </c>
      <c r="R520" s="146">
        <f>Q520*H520</f>
        <v>0</v>
      </c>
      <c r="S520" s="146">
        <v>0.9</v>
      </c>
      <c r="T520" s="147">
        <f>S520*H520</f>
        <v>3.3614999999999999</v>
      </c>
      <c r="AR520" s="148" t="s">
        <v>181</v>
      </c>
      <c r="AT520" s="148" t="s">
        <v>176</v>
      </c>
      <c r="AU520" s="148" t="s">
        <v>85</v>
      </c>
      <c r="AY520" s="17" t="s">
        <v>174</v>
      </c>
      <c r="BE520" s="149">
        <f>IF(N520="základní",J520,0)</f>
        <v>0</v>
      </c>
      <c r="BF520" s="149">
        <f>IF(N520="snížená",J520,0)</f>
        <v>0</v>
      </c>
      <c r="BG520" s="149">
        <f>IF(N520="zákl. přenesená",J520,0)</f>
        <v>0</v>
      </c>
      <c r="BH520" s="149">
        <f>IF(N520="sníž. přenesená",J520,0)</f>
        <v>0</v>
      </c>
      <c r="BI520" s="149">
        <f>IF(N520="nulová",J520,0)</f>
        <v>0</v>
      </c>
      <c r="BJ520" s="17" t="s">
        <v>83</v>
      </c>
      <c r="BK520" s="149">
        <f>ROUND(I520*H520,2)</f>
        <v>0</v>
      </c>
      <c r="BL520" s="17" t="s">
        <v>181</v>
      </c>
      <c r="BM520" s="148" t="s">
        <v>642</v>
      </c>
    </row>
    <row r="521" spans="2:65" s="13" customFormat="1" ht="10">
      <c r="B521" s="157"/>
      <c r="D521" s="151" t="s">
        <v>183</v>
      </c>
      <c r="E521" s="158" t="s">
        <v>1</v>
      </c>
      <c r="F521" s="159" t="s">
        <v>643</v>
      </c>
      <c r="H521" s="160">
        <v>3.7349999999999999</v>
      </c>
      <c r="I521" s="161"/>
      <c r="L521" s="157"/>
      <c r="M521" s="162"/>
      <c r="T521" s="163"/>
      <c r="AT521" s="158" t="s">
        <v>183</v>
      </c>
      <c r="AU521" s="158" t="s">
        <v>85</v>
      </c>
      <c r="AV521" s="13" t="s">
        <v>85</v>
      </c>
      <c r="AW521" s="13" t="s">
        <v>32</v>
      </c>
      <c r="AX521" s="13" t="s">
        <v>76</v>
      </c>
      <c r="AY521" s="158" t="s">
        <v>174</v>
      </c>
    </row>
    <row r="522" spans="2:65" s="14" customFormat="1" ht="10">
      <c r="B522" s="164"/>
      <c r="D522" s="151" t="s">
        <v>183</v>
      </c>
      <c r="E522" s="165" t="s">
        <v>1</v>
      </c>
      <c r="F522" s="166" t="s">
        <v>187</v>
      </c>
      <c r="H522" s="167">
        <v>3.7349999999999999</v>
      </c>
      <c r="I522" s="168"/>
      <c r="L522" s="164"/>
      <c r="M522" s="169"/>
      <c r="T522" s="170"/>
      <c r="AT522" s="165" t="s">
        <v>183</v>
      </c>
      <c r="AU522" s="165" t="s">
        <v>85</v>
      </c>
      <c r="AV522" s="14" t="s">
        <v>188</v>
      </c>
      <c r="AW522" s="14" t="s">
        <v>32</v>
      </c>
      <c r="AX522" s="14" t="s">
        <v>76</v>
      </c>
      <c r="AY522" s="165" t="s">
        <v>174</v>
      </c>
    </row>
    <row r="523" spans="2:65" s="15" customFormat="1" ht="10">
      <c r="B523" s="171"/>
      <c r="D523" s="151" t="s">
        <v>183</v>
      </c>
      <c r="E523" s="172" t="s">
        <v>1</v>
      </c>
      <c r="F523" s="173" t="s">
        <v>189</v>
      </c>
      <c r="H523" s="174">
        <v>3.7349999999999999</v>
      </c>
      <c r="I523" s="175"/>
      <c r="L523" s="171"/>
      <c r="M523" s="176"/>
      <c r="T523" s="177"/>
      <c r="AT523" s="172" t="s">
        <v>183</v>
      </c>
      <c r="AU523" s="172" t="s">
        <v>85</v>
      </c>
      <c r="AV523" s="15" t="s">
        <v>181</v>
      </c>
      <c r="AW523" s="15" t="s">
        <v>32</v>
      </c>
      <c r="AX523" s="15" t="s">
        <v>83</v>
      </c>
      <c r="AY523" s="172" t="s">
        <v>174</v>
      </c>
    </row>
    <row r="524" spans="2:65" s="1" customFormat="1" ht="21.75" customHeight="1">
      <c r="B524" s="32"/>
      <c r="C524" s="137" t="s">
        <v>644</v>
      </c>
      <c r="D524" s="137" t="s">
        <v>176</v>
      </c>
      <c r="E524" s="138" t="s">
        <v>645</v>
      </c>
      <c r="F524" s="139" t="s">
        <v>646</v>
      </c>
      <c r="G524" s="140" t="s">
        <v>439</v>
      </c>
      <c r="H524" s="141">
        <v>137</v>
      </c>
      <c r="I524" s="142"/>
      <c r="J524" s="143">
        <f>ROUND(I524*H524,2)</f>
        <v>0</v>
      </c>
      <c r="K524" s="139" t="s">
        <v>180</v>
      </c>
      <c r="L524" s="32"/>
      <c r="M524" s="144" t="s">
        <v>1</v>
      </c>
      <c r="N524" s="145" t="s">
        <v>41</v>
      </c>
      <c r="P524" s="146">
        <f>O524*H524</f>
        <v>0</v>
      </c>
      <c r="Q524" s="146">
        <v>0</v>
      </c>
      <c r="R524" s="146">
        <f>Q524*H524</f>
        <v>0</v>
      </c>
      <c r="S524" s="146">
        <v>5.8000000000000003E-2</v>
      </c>
      <c r="T524" s="147">
        <f>S524*H524</f>
        <v>7.9460000000000006</v>
      </c>
      <c r="AR524" s="148" t="s">
        <v>181</v>
      </c>
      <c r="AT524" s="148" t="s">
        <v>176</v>
      </c>
      <c r="AU524" s="148" t="s">
        <v>85</v>
      </c>
      <c r="AY524" s="17" t="s">
        <v>174</v>
      </c>
      <c r="BE524" s="149">
        <f>IF(N524="základní",J524,0)</f>
        <v>0</v>
      </c>
      <c r="BF524" s="149">
        <f>IF(N524="snížená",J524,0)</f>
        <v>0</v>
      </c>
      <c r="BG524" s="149">
        <f>IF(N524="zákl. přenesená",J524,0)</f>
        <v>0</v>
      </c>
      <c r="BH524" s="149">
        <f>IF(N524="sníž. přenesená",J524,0)</f>
        <v>0</v>
      </c>
      <c r="BI524" s="149">
        <f>IF(N524="nulová",J524,0)</f>
        <v>0</v>
      </c>
      <c r="BJ524" s="17" t="s">
        <v>83</v>
      </c>
      <c r="BK524" s="149">
        <f>ROUND(I524*H524,2)</f>
        <v>0</v>
      </c>
      <c r="BL524" s="17" t="s">
        <v>181</v>
      </c>
      <c r="BM524" s="148" t="s">
        <v>647</v>
      </c>
    </row>
    <row r="525" spans="2:65" s="12" customFormat="1" ht="10">
      <c r="B525" s="150"/>
      <c r="D525" s="151" t="s">
        <v>183</v>
      </c>
      <c r="E525" s="152" t="s">
        <v>1</v>
      </c>
      <c r="F525" s="153" t="s">
        <v>648</v>
      </c>
      <c r="H525" s="152" t="s">
        <v>1</v>
      </c>
      <c r="I525" s="154"/>
      <c r="L525" s="150"/>
      <c r="M525" s="155"/>
      <c r="T525" s="156"/>
      <c r="AT525" s="152" t="s">
        <v>183</v>
      </c>
      <c r="AU525" s="152" t="s">
        <v>85</v>
      </c>
      <c r="AV525" s="12" t="s">
        <v>83</v>
      </c>
      <c r="AW525" s="12" t="s">
        <v>32</v>
      </c>
      <c r="AX525" s="12" t="s">
        <v>76</v>
      </c>
      <c r="AY525" s="152" t="s">
        <v>174</v>
      </c>
    </row>
    <row r="526" spans="2:65" s="13" customFormat="1" ht="10">
      <c r="B526" s="157"/>
      <c r="D526" s="151" t="s">
        <v>183</v>
      </c>
      <c r="E526" s="158" t="s">
        <v>1</v>
      </c>
      <c r="F526" s="159" t="s">
        <v>649</v>
      </c>
      <c r="H526" s="160">
        <v>87.5</v>
      </c>
      <c r="I526" s="161"/>
      <c r="L526" s="157"/>
      <c r="M526" s="162"/>
      <c r="T526" s="163"/>
      <c r="AT526" s="158" t="s">
        <v>183</v>
      </c>
      <c r="AU526" s="158" t="s">
        <v>85</v>
      </c>
      <c r="AV526" s="13" t="s">
        <v>85</v>
      </c>
      <c r="AW526" s="13" t="s">
        <v>32</v>
      </c>
      <c r="AX526" s="13" t="s">
        <v>76</v>
      </c>
      <c r="AY526" s="158" t="s">
        <v>174</v>
      </c>
    </row>
    <row r="527" spans="2:65" s="13" customFormat="1" ht="10">
      <c r="B527" s="157"/>
      <c r="D527" s="151" t="s">
        <v>183</v>
      </c>
      <c r="E527" s="158" t="s">
        <v>1</v>
      </c>
      <c r="F527" s="159" t="s">
        <v>650</v>
      </c>
      <c r="H527" s="160">
        <v>49.5</v>
      </c>
      <c r="I527" s="161"/>
      <c r="L527" s="157"/>
      <c r="M527" s="162"/>
      <c r="T527" s="163"/>
      <c r="AT527" s="158" t="s">
        <v>183</v>
      </c>
      <c r="AU527" s="158" t="s">
        <v>85</v>
      </c>
      <c r="AV527" s="13" t="s">
        <v>85</v>
      </c>
      <c r="AW527" s="13" t="s">
        <v>32</v>
      </c>
      <c r="AX527" s="13" t="s">
        <v>76</v>
      </c>
      <c r="AY527" s="158" t="s">
        <v>174</v>
      </c>
    </row>
    <row r="528" spans="2:65" s="14" customFormat="1" ht="10">
      <c r="B528" s="164"/>
      <c r="D528" s="151" t="s">
        <v>183</v>
      </c>
      <c r="E528" s="165" t="s">
        <v>1</v>
      </c>
      <c r="F528" s="166" t="s">
        <v>187</v>
      </c>
      <c r="H528" s="167">
        <v>137</v>
      </c>
      <c r="I528" s="168"/>
      <c r="L528" s="164"/>
      <c r="M528" s="169"/>
      <c r="T528" s="170"/>
      <c r="AT528" s="165" t="s">
        <v>183</v>
      </c>
      <c r="AU528" s="165" t="s">
        <v>85</v>
      </c>
      <c r="AV528" s="14" t="s">
        <v>188</v>
      </c>
      <c r="AW528" s="14" t="s">
        <v>32</v>
      </c>
      <c r="AX528" s="14" t="s">
        <v>76</v>
      </c>
      <c r="AY528" s="165" t="s">
        <v>174</v>
      </c>
    </row>
    <row r="529" spans="2:65" s="15" customFormat="1" ht="10">
      <c r="B529" s="171"/>
      <c r="D529" s="151" t="s">
        <v>183</v>
      </c>
      <c r="E529" s="172" t="s">
        <v>1</v>
      </c>
      <c r="F529" s="173" t="s">
        <v>189</v>
      </c>
      <c r="H529" s="174">
        <v>137</v>
      </c>
      <c r="I529" s="175"/>
      <c r="L529" s="171"/>
      <c r="M529" s="176"/>
      <c r="T529" s="177"/>
      <c r="AT529" s="172" t="s">
        <v>183</v>
      </c>
      <c r="AU529" s="172" t="s">
        <v>85</v>
      </c>
      <c r="AV529" s="15" t="s">
        <v>181</v>
      </c>
      <c r="AW529" s="15" t="s">
        <v>32</v>
      </c>
      <c r="AX529" s="15" t="s">
        <v>83</v>
      </c>
      <c r="AY529" s="172" t="s">
        <v>174</v>
      </c>
    </row>
    <row r="530" spans="2:65" s="1" customFormat="1" ht="24.15" customHeight="1">
      <c r="B530" s="32"/>
      <c r="C530" s="137" t="s">
        <v>651</v>
      </c>
      <c r="D530" s="137" t="s">
        <v>176</v>
      </c>
      <c r="E530" s="138" t="s">
        <v>652</v>
      </c>
      <c r="F530" s="139" t="s">
        <v>653</v>
      </c>
      <c r="G530" s="140" t="s">
        <v>179</v>
      </c>
      <c r="H530" s="141">
        <v>54.72</v>
      </c>
      <c r="I530" s="142"/>
      <c r="J530" s="143">
        <f>ROUND(I530*H530,2)</f>
        <v>0</v>
      </c>
      <c r="K530" s="139" t="s">
        <v>180</v>
      </c>
      <c r="L530" s="32"/>
      <c r="M530" s="144" t="s">
        <v>1</v>
      </c>
      <c r="N530" s="145" t="s">
        <v>41</v>
      </c>
      <c r="P530" s="146">
        <f>O530*H530</f>
        <v>0</v>
      </c>
      <c r="Q530" s="146">
        <v>0</v>
      </c>
      <c r="R530" s="146">
        <f>Q530*H530</f>
        <v>0</v>
      </c>
      <c r="S530" s="146">
        <v>3.4000000000000002E-2</v>
      </c>
      <c r="T530" s="147">
        <f>S530*H530</f>
        <v>1.8604800000000001</v>
      </c>
      <c r="AR530" s="148" t="s">
        <v>181</v>
      </c>
      <c r="AT530" s="148" t="s">
        <v>176</v>
      </c>
      <c r="AU530" s="148" t="s">
        <v>85</v>
      </c>
      <c r="AY530" s="17" t="s">
        <v>174</v>
      </c>
      <c r="BE530" s="149">
        <f>IF(N530="základní",J530,0)</f>
        <v>0</v>
      </c>
      <c r="BF530" s="149">
        <f>IF(N530="snížená",J530,0)</f>
        <v>0</v>
      </c>
      <c r="BG530" s="149">
        <f>IF(N530="zákl. přenesená",J530,0)</f>
        <v>0</v>
      </c>
      <c r="BH530" s="149">
        <f>IF(N530="sníž. přenesená",J530,0)</f>
        <v>0</v>
      </c>
      <c r="BI530" s="149">
        <f>IF(N530="nulová",J530,0)</f>
        <v>0</v>
      </c>
      <c r="BJ530" s="17" t="s">
        <v>83</v>
      </c>
      <c r="BK530" s="149">
        <f>ROUND(I530*H530,2)</f>
        <v>0</v>
      </c>
      <c r="BL530" s="17" t="s">
        <v>181</v>
      </c>
      <c r="BM530" s="148" t="s">
        <v>654</v>
      </c>
    </row>
    <row r="531" spans="2:65" s="12" customFormat="1" ht="10">
      <c r="B531" s="150"/>
      <c r="D531" s="151" t="s">
        <v>183</v>
      </c>
      <c r="E531" s="152" t="s">
        <v>1</v>
      </c>
      <c r="F531" s="153" t="s">
        <v>184</v>
      </c>
      <c r="H531" s="152" t="s">
        <v>1</v>
      </c>
      <c r="I531" s="154"/>
      <c r="L531" s="150"/>
      <c r="M531" s="155"/>
      <c r="T531" s="156"/>
      <c r="AT531" s="152" t="s">
        <v>183</v>
      </c>
      <c r="AU531" s="152" t="s">
        <v>85</v>
      </c>
      <c r="AV531" s="12" t="s">
        <v>83</v>
      </c>
      <c r="AW531" s="12" t="s">
        <v>32</v>
      </c>
      <c r="AX531" s="12" t="s">
        <v>76</v>
      </c>
      <c r="AY531" s="152" t="s">
        <v>174</v>
      </c>
    </row>
    <row r="532" spans="2:65" s="13" customFormat="1" ht="10">
      <c r="B532" s="157"/>
      <c r="D532" s="151" t="s">
        <v>183</v>
      </c>
      <c r="E532" s="158" t="s">
        <v>1</v>
      </c>
      <c r="F532" s="159" t="s">
        <v>655</v>
      </c>
      <c r="H532" s="160">
        <v>54.72</v>
      </c>
      <c r="I532" s="161"/>
      <c r="L532" s="157"/>
      <c r="M532" s="162"/>
      <c r="T532" s="163"/>
      <c r="AT532" s="158" t="s">
        <v>183</v>
      </c>
      <c r="AU532" s="158" t="s">
        <v>85</v>
      </c>
      <c r="AV532" s="13" t="s">
        <v>85</v>
      </c>
      <c r="AW532" s="13" t="s">
        <v>32</v>
      </c>
      <c r="AX532" s="13" t="s">
        <v>76</v>
      </c>
      <c r="AY532" s="158" t="s">
        <v>174</v>
      </c>
    </row>
    <row r="533" spans="2:65" s="14" customFormat="1" ht="10">
      <c r="B533" s="164"/>
      <c r="D533" s="151" t="s">
        <v>183</v>
      </c>
      <c r="E533" s="165" t="s">
        <v>1</v>
      </c>
      <c r="F533" s="166" t="s">
        <v>187</v>
      </c>
      <c r="H533" s="167">
        <v>54.72</v>
      </c>
      <c r="I533" s="168"/>
      <c r="L533" s="164"/>
      <c r="M533" s="169"/>
      <c r="T533" s="170"/>
      <c r="AT533" s="165" t="s">
        <v>183</v>
      </c>
      <c r="AU533" s="165" t="s">
        <v>85</v>
      </c>
      <c r="AV533" s="14" t="s">
        <v>188</v>
      </c>
      <c r="AW533" s="14" t="s">
        <v>32</v>
      </c>
      <c r="AX533" s="14" t="s">
        <v>76</v>
      </c>
      <c r="AY533" s="165" t="s">
        <v>174</v>
      </c>
    </row>
    <row r="534" spans="2:65" s="15" customFormat="1" ht="10">
      <c r="B534" s="171"/>
      <c r="D534" s="151" t="s">
        <v>183</v>
      </c>
      <c r="E534" s="172" t="s">
        <v>1</v>
      </c>
      <c r="F534" s="173" t="s">
        <v>189</v>
      </c>
      <c r="H534" s="174">
        <v>54.72</v>
      </c>
      <c r="I534" s="175"/>
      <c r="L534" s="171"/>
      <c r="M534" s="176"/>
      <c r="T534" s="177"/>
      <c r="AT534" s="172" t="s">
        <v>183</v>
      </c>
      <c r="AU534" s="172" t="s">
        <v>85</v>
      </c>
      <c r="AV534" s="15" t="s">
        <v>181</v>
      </c>
      <c r="AW534" s="15" t="s">
        <v>32</v>
      </c>
      <c r="AX534" s="15" t="s">
        <v>83</v>
      </c>
      <c r="AY534" s="172" t="s">
        <v>174</v>
      </c>
    </row>
    <row r="535" spans="2:65" s="1" customFormat="1" ht="24.15" customHeight="1">
      <c r="B535" s="32"/>
      <c r="C535" s="137" t="s">
        <v>656</v>
      </c>
      <c r="D535" s="137" t="s">
        <v>176</v>
      </c>
      <c r="E535" s="138" t="s">
        <v>657</v>
      </c>
      <c r="F535" s="139" t="s">
        <v>658</v>
      </c>
      <c r="G535" s="140" t="s">
        <v>179</v>
      </c>
      <c r="H535" s="141">
        <v>113.346</v>
      </c>
      <c r="I535" s="142"/>
      <c r="J535" s="143">
        <f>ROUND(I535*H535,2)</f>
        <v>0</v>
      </c>
      <c r="K535" s="139" t="s">
        <v>180</v>
      </c>
      <c r="L535" s="32"/>
      <c r="M535" s="144" t="s">
        <v>1</v>
      </c>
      <c r="N535" s="145" t="s">
        <v>41</v>
      </c>
      <c r="P535" s="146">
        <f>O535*H535</f>
        <v>0</v>
      </c>
      <c r="Q535" s="146">
        <v>0</v>
      </c>
      <c r="R535" s="146">
        <f>Q535*H535</f>
        <v>0</v>
      </c>
      <c r="S535" s="146">
        <v>3.4000000000000002E-2</v>
      </c>
      <c r="T535" s="147">
        <f>S535*H535</f>
        <v>3.8537640000000004</v>
      </c>
      <c r="AR535" s="148" t="s">
        <v>181</v>
      </c>
      <c r="AT535" s="148" t="s">
        <v>176</v>
      </c>
      <c r="AU535" s="148" t="s">
        <v>85</v>
      </c>
      <c r="AY535" s="17" t="s">
        <v>174</v>
      </c>
      <c r="BE535" s="149">
        <f>IF(N535="základní",J535,0)</f>
        <v>0</v>
      </c>
      <c r="BF535" s="149">
        <f>IF(N535="snížená",J535,0)</f>
        <v>0</v>
      </c>
      <c r="BG535" s="149">
        <f>IF(N535="zákl. přenesená",J535,0)</f>
        <v>0</v>
      </c>
      <c r="BH535" s="149">
        <f>IF(N535="sníž. přenesená",J535,0)</f>
        <v>0</v>
      </c>
      <c r="BI535" s="149">
        <f>IF(N535="nulová",J535,0)</f>
        <v>0</v>
      </c>
      <c r="BJ535" s="17" t="s">
        <v>83</v>
      </c>
      <c r="BK535" s="149">
        <f>ROUND(I535*H535,2)</f>
        <v>0</v>
      </c>
      <c r="BL535" s="17" t="s">
        <v>181</v>
      </c>
      <c r="BM535" s="148" t="s">
        <v>659</v>
      </c>
    </row>
    <row r="536" spans="2:65" s="12" customFormat="1" ht="10">
      <c r="B536" s="150"/>
      <c r="D536" s="151" t="s">
        <v>183</v>
      </c>
      <c r="E536" s="152" t="s">
        <v>1</v>
      </c>
      <c r="F536" s="153" t="s">
        <v>184</v>
      </c>
      <c r="H536" s="152" t="s">
        <v>1</v>
      </c>
      <c r="I536" s="154"/>
      <c r="L536" s="150"/>
      <c r="M536" s="155"/>
      <c r="T536" s="156"/>
      <c r="AT536" s="152" t="s">
        <v>183</v>
      </c>
      <c r="AU536" s="152" t="s">
        <v>85</v>
      </c>
      <c r="AV536" s="12" t="s">
        <v>83</v>
      </c>
      <c r="AW536" s="12" t="s">
        <v>32</v>
      </c>
      <c r="AX536" s="12" t="s">
        <v>76</v>
      </c>
      <c r="AY536" s="152" t="s">
        <v>174</v>
      </c>
    </row>
    <row r="537" spans="2:65" s="13" customFormat="1" ht="10">
      <c r="B537" s="157"/>
      <c r="D537" s="151" t="s">
        <v>183</v>
      </c>
      <c r="E537" s="158" t="s">
        <v>1</v>
      </c>
      <c r="F537" s="159" t="s">
        <v>660</v>
      </c>
      <c r="H537" s="160">
        <v>35.1</v>
      </c>
      <c r="I537" s="161"/>
      <c r="L537" s="157"/>
      <c r="M537" s="162"/>
      <c r="T537" s="163"/>
      <c r="AT537" s="158" t="s">
        <v>183</v>
      </c>
      <c r="AU537" s="158" t="s">
        <v>85</v>
      </c>
      <c r="AV537" s="13" t="s">
        <v>85</v>
      </c>
      <c r="AW537" s="13" t="s">
        <v>32</v>
      </c>
      <c r="AX537" s="13" t="s">
        <v>76</v>
      </c>
      <c r="AY537" s="158" t="s">
        <v>174</v>
      </c>
    </row>
    <row r="538" spans="2:65" s="14" customFormat="1" ht="10">
      <c r="B538" s="164"/>
      <c r="D538" s="151" t="s">
        <v>183</v>
      </c>
      <c r="E538" s="165" t="s">
        <v>1</v>
      </c>
      <c r="F538" s="166" t="s">
        <v>187</v>
      </c>
      <c r="H538" s="167">
        <v>35.1</v>
      </c>
      <c r="I538" s="168"/>
      <c r="L538" s="164"/>
      <c r="M538" s="169"/>
      <c r="T538" s="170"/>
      <c r="AT538" s="165" t="s">
        <v>183</v>
      </c>
      <c r="AU538" s="165" t="s">
        <v>85</v>
      </c>
      <c r="AV538" s="14" t="s">
        <v>188</v>
      </c>
      <c r="AW538" s="14" t="s">
        <v>32</v>
      </c>
      <c r="AX538" s="14" t="s">
        <v>76</v>
      </c>
      <c r="AY538" s="165" t="s">
        <v>174</v>
      </c>
    </row>
    <row r="539" spans="2:65" s="12" customFormat="1" ht="10">
      <c r="B539" s="150"/>
      <c r="D539" s="151" t="s">
        <v>183</v>
      </c>
      <c r="E539" s="152" t="s">
        <v>1</v>
      </c>
      <c r="F539" s="153" t="s">
        <v>632</v>
      </c>
      <c r="H539" s="152" t="s">
        <v>1</v>
      </c>
      <c r="I539" s="154"/>
      <c r="L539" s="150"/>
      <c r="M539" s="155"/>
      <c r="T539" s="156"/>
      <c r="AT539" s="152" t="s">
        <v>183</v>
      </c>
      <c r="AU539" s="152" t="s">
        <v>85</v>
      </c>
      <c r="AV539" s="12" t="s">
        <v>83</v>
      </c>
      <c r="AW539" s="12" t="s">
        <v>32</v>
      </c>
      <c r="AX539" s="12" t="s">
        <v>76</v>
      </c>
      <c r="AY539" s="152" t="s">
        <v>174</v>
      </c>
    </row>
    <row r="540" spans="2:65" s="13" customFormat="1" ht="10">
      <c r="B540" s="157"/>
      <c r="D540" s="151" t="s">
        <v>183</v>
      </c>
      <c r="E540" s="158" t="s">
        <v>1</v>
      </c>
      <c r="F540" s="159" t="s">
        <v>661</v>
      </c>
      <c r="H540" s="160">
        <v>32.886000000000003</v>
      </c>
      <c r="I540" s="161"/>
      <c r="L540" s="157"/>
      <c r="M540" s="162"/>
      <c r="T540" s="163"/>
      <c r="AT540" s="158" t="s">
        <v>183</v>
      </c>
      <c r="AU540" s="158" t="s">
        <v>85</v>
      </c>
      <c r="AV540" s="13" t="s">
        <v>85</v>
      </c>
      <c r="AW540" s="13" t="s">
        <v>32</v>
      </c>
      <c r="AX540" s="13" t="s">
        <v>76</v>
      </c>
      <c r="AY540" s="158" t="s">
        <v>174</v>
      </c>
    </row>
    <row r="541" spans="2:65" s="13" customFormat="1" ht="10">
      <c r="B541" s="157"/>
      <c r="D541" s="151" t="s">
        <v>183</v>
      </c>
      <c r="E541" s="158" t="s">
        <v>1</v>
      </c>
      <c r="F541" s="159" t="s">
        <v>662</v>
      </c>
      <c r="H541" s="160">
        <v>45.36</v>
      </c>
      <c r="I541" s="161"/>
      <c r="L541" s="157"/>
      <c r="M541" s="162"/>
      <c r="T541" s="163"/>
      <c r="AT541" s="158" t="s">
        <v>183</v>
      </c>
      <c r="AU541" s="158" t="s">
        <v>85</v>
      </c>
      <c r="AV541" s="13" t="s">
        <v>85</v>
      </c>
      <c r="AW541" s="13" t="s">
        <v>32</v>
      </c>
      <c r="AX541" s="13" t="s">
        <v>76</v>
      </c>
      <c r="AY541" s="158" t="s">
        <v>174</v>
      </c>
    </row>
    <row r="542" spans="2:65" s="14" customFormat="1" ht="10">
      <c r="B542" s="164"/>
      <c r="D542" s="151" t="s">
        <v>183</v>
      </c>
      <c r="E542" s="165" t="s">
        <v>1</v>
      </c>
      <c r="F542" s="166" t="s">
        <v>187</v>
      </c>
      <c r="H542" s="167">
        <v>78.245999999999995</v>
      </c>
      <c r="I542" s="168"/>
      <c r="L542" s="164"/>
      <c r="M542" s="169"/>
      <c r="T542" s="170"/>
      <c r="AT542" s="165" t="s">
        <v>183</v>
      </c>
      <c r="AU542" s="165" t="s">
        <v>85</v>
      </c>
      <c r="AV542" s="14" t="s">
        <v>188</v>
      </c>
      <c r="AW542" s="14" t="s">
        <v>32</v>
      </c>
      <c r="AX542" s="14" t="s">
        <v>76</v>
      </c>
      <c r="AY542" s="165" t="s">
        <v>174</v>
      </c>
    </row>
    <row r="543" spans="2:65" s="15" customFormat="1" ht="10">
      <c r="B543" s="171"/>
      <c r="D543" s="151" t="s">
        <v>183</v>
      </c>
      <c r="E543" s="172" t="s">
        <v>1</v>
      </c>
      <c r="F543" s="173" t="s">
        <v>189</v>
      </c>
      <c r="H543" s="174">
        <v>113.346</v>
      </c>
      <c r="I543" s="175"/>
      <c r="L543" s="171"/>
      <c r="M543" s="176"/>
      <c r="T543" s="177"/>
      <c r="AT543" s="172" t="s">
        <v>183</v>
      </c>
      <c r="AU543" s="172" t="s">
        <v>85</v>
      </c>
      <c r="AV543" s="15" t="s">
        <v>181</v>
      </c>
      <c r="AW543" s="15" t="s">
        <v>32</v>
      </c>
      <c r="AX543" s="15" t="s">
        <v>83</v>
      </c>
      <c r="AY543" s="172" t="s">
        <v>174</v>
      </c>
    </row>
    <row r="544" spans="2:65" s="1" customFormat="1" ht="21.75" customHeight="1">
      <c r="B544" s="32"/>
      <c r="C544" s="137" t="s">
        <v>663</v>
      </c>
      <c r="D544" s="137" t="s">
        <v>176</v>
      </c>
      <c r="E544" s="138" t="s">
        <v>664</v>
      </c>
      <c r="F544" s="139" t="s">
        <v>665</v>
      </c>
      <c r="G544" s="140" t="s">
        <v>179</v>
      </c>
      <c r="H544" s="141">
        <v>3.3</v>
      </c>
      <c r="I544" s="142"/>
      <c r="J544" s="143">
        <f>ROUND(I544*H544,2)</f>
        <v>0</v>
      </c>
      <c r="K544" s="139" t="s">
        <v>180</v>
      </c>
      <c r="L544" s="32"/>
      <c r="M544" s="144" t="s">
        <v>1</v>
      </c>
      <c r="N544" s="145" t="s">
        <v>41</v>
      </c>
      <c r="P544" s="146">
        <f>O544*H544</f>
        <v>0</v>
      </c>
      <c r="Q544" s="146">
        <v>0</v>
      </c>
      <c r="R544" s="146">
        <f>Q544*H544</f>
        <v>0</v>
      </c>
      <c r="S544" s="146">
        <v>6.3E-2</v>
      </c>
      <c r="T544" s="147">
        <f>S544*H544</f>
        <v>0.2079</v>
      </c>
      <c r="AR544" s="148" t="s">
        <v>181</v>
      </c>
      <c r="AT544" s="148" t="s">
        <v>176</v>
      </c>
      <c r="AU544" s="148" t="s">
        <v>85</v>
      </c>
      <c r="AY544" s="17" t="s">
        <v>174</v>
      </c>
      <c r="BE544" s="149">
        <f>IF(N544="základní",J544,0)</f>
        <v>0</v>
      </c>
      <c r="BF544" s="149">
        <f>IF(N544="snížená",J544,0)</f>
        <v>0</v>
      </c>
      <c r="BG544" s="149">
        <f>IF(N544="zákl. přenesená",J544,0)</f>
        <v>0</v>
      </c>
      <c r="BH544" s="149">
        <f>IF(N544="sníž. přenesená",J544,0)</f>
        <v>0</v>
      </c>
      <c r="BI544" s="149">
        <f>IF(N544="nulová",J544,0)</f>
        <v>0</v>
      </c>
      <c r="BJ544" s="17" t="s">
        <v>83</v>
      </c>
      <c r="BK544" s="149">
        <f>ROUND(I544*H544,2)</f>
        <v>0</v>
      </c>
      <c r="BL544" s="17" t="s">
        <v>181</v>
      </c>
      <c r="BM544" s="148" t="s">
        <v>666</v>
      </c>
    </row>
    <row r="545" spans="2:65" s="12" customFormat="1" ht="10">
      <c r="B545" s="150"/>
      <c r="D545" s="151" t="s">
        <v>183</v>
      </c>
      <c r="E545" s="152" t="s">
        <v>1</v>
      </c>
      <c r="F545" s="153" t="s">
        <v>184</v>
      </c>
      <c r="H545" s="152" t="s">
        <v>1</v>
      </c>
      <c r="I545" s="154"/>
      <c r="L545" s="150"/>
      <c r="M545" s="155"/>
      <c r="T545" s="156"/>
      <c r="AT545" s="152" t="s">
        <v>183</v>
      </c>
      <c r="AU545" s="152" t="s">
        <v>85</v>
      </c>
      <c r="AV545" s="12" t="s">
        <v>83</v>
      </c>
      <c r="AW545" s="12" t="s">
        <v>32</v>
      </c>
      <c r="AX545" s="12" t="s">
        <v>76</v>
      </c>
      <c r="AY545" s="152" t="s">
        <v>174</v>
      </c>
    </row>
    <row r="546" spans="2:65" s="13" customFormat="1" ht="10">
      <c r="B546" s="157"/>
      <c r="D546" s="151" t="s">
        <v>183</v>
      </c>
      <c r="E546" s="158" t="s">
        <v>1</v>
      </c>
      <c r="F546" s="159" t="s">
        <v>667</v>
      </c>
      <c r="H546" s="160">
        <v>3.3</v>
      </c>
      <c r="I546" s="161"/>
      <c r="L546" s="157"/>
      <c r="M546" s="162"/>
      <c r="T546" s="163"/>
      <c r="AT546" s="158" t="s">
        <v>183</v>
      </c>
      <c r="AU546" s="158" t="s">
        <v>85</v>
      </c>
      <c r="AV546" s="13" t="s">
        <v>85</v>
      </c>
      <c r="AW546" s="13" t="s">
        <v>32</v>
      </c>
      <c r="AX546" s="13" t="s">
        <v>76</v>
      </c>
      <c r="AY546" s="158" t="s">
        <v>174</v>
      </c>
    </row>
    <row r="547" spans="2:65" s="14" customFormat="1" ht="10">
      <c r="B547" s="164"/>
      <c r="D547" s="151" t="s">
        <v>183</v>
      </c>
      <c r="E547" s="165" t="s">
        <v>1</v>
      </c>
      <c r="F547" s="166" t="s">
        <v>187</v>
      </c>
      <c r="H547" s="167">
        <v>3.3</v>
      </c>
      <c r="I547" s="168"/>
      <c r="L547" s="164"/>
      <c r="M547" s="169"/>
      <c r="T547" s="170"/>
      <c r="AT547" s="165" t="s">
        <v>183</v>
      </c>
      <c r="AU547" s="165" t="s">
        <v>85</v>
      </c>
      <c r="AV547" s="14" t="s">
        <v>188</v>
      </c>
      <c r="AW547" s="14" t="s">
        <v>32</v>
      </c>
      <c r="AX547" s="14" t="s">
        <v>76</v>
      </c>
      <c r="AY547" s="165" t="s">
        <v>174</v>
      </c>
    </row>
    <row r="548" spans="2:65" s="15" customFormat="1" ht="10">
      <c r="B548" s="171"/>
      <c r="D548" s="151" t="s">
        <v>183</v>
      </c>
      <c r="E548" s="172" t="s">
        <v>1</v>
      </c>
      <c r="F548" s="173" t="s">
        <v>189</v>
      </c>
      <c r="H548" s="174">
        <v>3.3</v>
      </c>
      <c r="I548" s="175"/>
      <c r="L548" s="171"/>
      <c r="M548" s="176"/>
      <c r="T548" s="177"/>
      <c r="AT548" s="172" t="s">
        <v>183</v>
      </c>
      <c r="AU548" s="172" t="s">
        <v>85</v>
      </c>
      <c r="AV548" s="15" t="s">
        <v>181</v>
      </c>
      <c r="AW548" s="15" t="s">
        <v>32</v>
      </c>
      <c r="AX548" s="15" t="s">
        <v>83</v>
      </c>
      <c r="AY548" s="172" t="s">
        <v>174</v>
      </c>
    </row>
    <row r="549" spans="2:65" s="1" customFormat="1" ht="33" customHeight="1">
      <c r="B549" s="32"/>
      <c r="C549" s="137" t="s">
        <v>668</v>
      </c>
      <c r="D549" s="137" t="s">
        <v>176</v>
      </c>
      <c r="E549" s="138" t="s">
        <v>669</v>
      </c>
      <c r="F549" s="139" t="s">
        <v>670</v>
      </c>
      <c r="G549" s="140" t="s">
        <v>439</v>
      </c>
      <c r="H549" s="141">
        <v>2.8</v>
      </c>
      <c r="I549" s="142"/>
      <c r="J549" s="143">
        <f>ROUND(I549*H549,2)</f>
        <v>0</v>
      </c>
      <c r="K549" s="139" t="s">
        <v>180</v>
      </c>
      <c r="L549" s="32"/>
      <c r="M549" s="144" t="s">
        <v>1</v>
      </c>
      <c r="N549" s="145" t="s">
        <v>41</v>
      </c>
      <c r="P549" s="146">
        <f>O549*H549</f>
        <v>0</v>
      </c>
      <c r="Q549" s="146">
        <v>4.2000000000000002E-4</v>
      </c>
      <c r="R549" s="146">
        <f>Q549*H549</f>
        <v>1.176E-3</v>
      </c>
      <c r="S549" s="146">
        <v>0</v>
      </c>
      <c r="T549" s="147">
        <f>S549*H549</f>
        <v>0</v>
      </c>
      <c r="AR549" s="148" t="s">
        <v>181</v>
      </c>
      <c r="AT549" s="148" t="s">
        <v>176</v>
      </c>
      <c r="AU549" s="148" t="s">
        <v>85</v>
      </c>
      <c r="AY549" s="17" t="s">
        <v>174</v>
      </c>
      <c r="BE549" s="149">
        <f>IF(N549="základní",J549,0)</f>
        <v>0</v>
      </c>
      <c r="BF549" s="149">
        <f>IF(N549="snížená",J549,0)</f>
        <v>0</v>
      </c>
      <c r="BG549" s="149">
        <f>IF(N549="zákl. přenesená",J549,0)</f>
        <v>0</v>
      </c>
      <c r="BH549" s="149">
        <f>IF(N549="sníž. přenesená",J549,0)</f>
        <v>0</v>
      </c>
      <c r="BI549" s="149">
        <f>IF(N549="nulová",J549,0)</f>
        <v>0</v>
      </c>
      <c r="BJ549" s="17" t="s">
        <v>83</v>
      </c>
      <c r="BK549" s="149">
        <f>ROUND(I549*H549,2)</f>
        <v>0</v>
      </c>
      <c r="BL549" s="17" t="s">
        <v>181</v>
      </c>
      <c r="BM549" s="148" t="s">
        <v>671</v>
      </c>
    </row>
    <row r="550" spans="2:65" s="1" customFormat="1" ht="24.15" customHeight="1">
      <c r="B550" s="32"/>
      <c r="C550" s="137" t="s">
        <v>672</v>
      </c>
      <c r="D550" s="137" t="s">
        <v>176</v>
      </c>
      <c r="E550" s="138" t="s">
        <v>673</v>
      </c>
      <c r="F550" s="139" t="s">
        <v>674</v>
      </c>
      <c r="G550" s="140" t="s">
        <v>179</v>
      </c>
      <c r="H550" s="141">
        <v>20.28</v>
      </c>
      <c r="I550" s="142"/>
      <c r="J550" s="143">
        <f>ROUND(I550*H550,2)</f>
        <v>0</v>
      </c>
      <c r="K550" s="139" t="s">
        <v>180</v>
      </c>
      <c r="L550" s="32"/>
      <c r="M550" s="144" t="s">
        <v>1</v>
      </c>
      <c r="N550" s="145" t="s">
        <v>41</v>
      </c>
      <c r="P550" s="146">
        <f>O550*H550</f>
        <v>0</v>
      </c>
      <c r="Q550" s="146">
        <v>0</v>
      </c>
      <c r="R550" s="146">
        <f>Q550*H550</f>
        <v>0</v>
      </c>
      <c r="S550" s="146">
        <v>0</v>
      </c>
      <c r="T550" s="147">
        <f>S550*H550</f>
        <v>0</v>
      </c>
      <c r="AR550" s="148" t="s">
        <v>181</v>
      </c>
      <c r="AT550" s="148" t="s">
        <v>176</v>
      </c>
      <c r="AU550" s="148" t="s">
        <v>85</v>
      </c>
      <c r="AY550" s="17" t="s">
        <v>174</v>
      </c>
      <c r="BE550" s="149">
        <f>IF(N550="základní",J550,0)</f>
        <v>0</v>
      </c>
      <c r="BF550" s="149">
        <f>IF(N550="snížená",J550,0)</f>
        <v>0</v>
      </c>
      <c r="BG550" s="149">
        <f>IF(N550="zákl. přenesená",J550,0)</f>
        <v>0</v>
      </c>
      <c r="BH550" s="149">
        <f>IF(N550="sníž. přenesená",J550,0)</f>
        <v>0</v>
      </c>
      <c r="BI550" s="149">
        <f>IF(N550="nulová",J550,0)</f>
        <v>0</v>
      </c>
      <c r="BJ550" s="17" t="s">
        <v>83</v>
      </c>
      <c r="BK550" s="149">
        <f>ROUND(I550*H550,2)</f>
        <v>0</v>
      </c>
      <c r="BL550" s="17" t="s">
        <v>181</v>
      </c>
      <c r="BM550" s="148" t="s">
        <v>675</v>
      </c>
    </row>
    <row r="551" spans="2:65" s="13" customFormat="1" ht="10">
      <c r="B551" s="157"/>
      <c r="D551" s="151" t="s">
        <v>183</v>
      </c>
      <c r="E551" s="158" t="s">
        <v>1</v>
      </c>
      <c r="F551" s="159" t="s">
        <v>373</v>
      </c>
      <c r="H551" s="160">
        <v>20.28</v>
      </c>
      <c r="I551" s="161"/>
      <c r="L551" s="157"/>
      <c r="M551" s="162"/>
      <c r="T551" s="163"/>
      <c r="AT551" s="158" t="s">
        <v>183</v>
      </c>
      <c r="AU551" s="158" t="s">
        <v>85</v>
      </c>
      <c r="AV551" s="13" t="s">
        <v>85</v>
      </c>
      <c r="AW551" s="13" t="s">
        <v>32</v>
      </c>
      <c r="AX551" s="13" t="s">
        <v>76</v>
      </c>
      <c r="AY551" s="158" t="s">
        <v>174</v>
      </c>
    </row>
    <row r="552" spans="2:65" s="15" customFormat="1" ht="10">
      <c r="B552" s="171"/>
      <c r="D552" s="151" t="s">
        <v>183</v>
      </c>
      <c r="E552" s="172" t="s">
        <v>1</v>
      </c>
      <c r="F552" s="173" t="s">
        <v>189</v>
      </c>
      <c r="H552" s="174">
        <v>20.28</v>
      </c>
      <c r="I552" s="175"/>
      <c r="L552" s="171"/>
      <c r="M552" s="176"/>
      <c r="T552" s="177"/>
      <c r="AT552" s="172" t="s">
        <v>183</v>
      </c>
      <c r="AU552" s="172" t="s">
        <v>85</v>
      </c>
      <c r="AV552" s="15" t="s">
        <v>181</v>
      </c>
      <c r="AW552" s="15" t="s">
        <v>32</v>
      </c>
      <c r="AX552" s="15" t="s">
        <v>83</v>
      </c>
      <c r="AY552" s="172" t="s">
        <v>174</v>
      </c>
    </row>
    <row r="553" spans="2:65" s="11" customFormat="1" ht="22.75" customHeight="1">
      <c r="B553" s="125"/>
      <c r="D553" s="126" t="s">
        <v>75</v>
      </c>
      <c r="E553" s="135" t="s">
        <v>676</v>
      </c>
      <c r="F553" s="135" t="s">
        <v>677</v>
      </c>
      <c r="I553" s="128"/>
      <c r="J553" s="136">
        <f>BK553</f>
        <v>0</v>
      </c>
      <c r="L553" s="125"/>
      <c r="M553" s="130"/>
      <c r="P553" s="131">
        <f>SUM(P554:P563)</f>
        <v>0</v>
      </c>
      <c r="R553" s="131">
        <f>SUM(R554:R563)</f>
        <v>9.3686999999999993E-2</v>
      </c>
      <c r="T553" s="132">
        <f>SUM(T554:T563)</f>
        <v>0</v>
      </c>
      <c r="AR553" s="126" t="s">
        <v>83</v>
      </c>
      <c r="AT553" s="133" t="s">
        <v>75</v>
      </c>
      <c r="AU553" s="133" t="s">
        <v>83</v>
      </c>
      <c r="AY553" s="126" t="s">
        <v>174</v>
      </c>
      <c r="BK553" s="134">
        <f>SUM(BK554:BK563)</f>
        <v>0</v>
      </c>
    </row>
    <row r="554" spans="2:65" s="1" customFormat="1" ht="21.75" customHeight="1">
      <c r="B554" s="32"/>
      <c r="C554" s="137" t="s">
        <v>678</v>
      </c>
      <c r="D554" s="137" t="s">
        <v>176</v>
      </c>
      <c r="E554" s="138" t="s">
        <v>679</v>
      </c>
      <c r="F554" s="139" t="s">
        <v>680</v>
      </c>
      <c r="G554" s="140" t="s">
        <v>231</v>
      </c>
      <c r="H554" s="141">
        <v>17.033999999999999</v>
      </c>
      <c r="I554" s="142"/>
      <c r="J554" s="143">
        <f>ROUND(I554*H554,2)</f>
        <v>0</v>
      </c>
      <c r="K554" s="139" t="s">
        <v>1</v>
      </c>
      <c r="L554" s="32"/>
      <c r="M554" s="144" t="s">
        <v>1</v>
      </c>
      <c r="N554" s="145" t="s">
        <v>41</v>
      </c>
      <c r="P554" s="146">
        <f>O554*H554</f>
        <v>0</v>
      </c>
      <c r="Q554" s="146">
        <v>5.4999999999999997E-3</v>
      </c>
      <c r="R554" s="146">
        <f>Q554*H554</f>
        <v>9.3686999999999993E-2</v>
      </c>
      <c r="S554" s="146">
        <v>0</v>
      </c>
      <c r="T554" s="147">
        <f>S554*H554</f>
        <v>0</v>
      </c>
      <c r="AR554" s="148" t="s">
        <v>181</v>
      </c>
      <c r="AT554" s="148" t="s">
        <v>176</v>
      </c>
      <c r="AU554" s="148" t="s">
        <v>85</v>
      </c>
      <c r="AY554" s="17" t="s">
        <v>174</v>
      </c>
      <c r="BE554" s="149">
        <f>IF(N554="základní",J554,0)</f>
        <v>0</v>
      </c>
      <c r="BF554" s="149">
        <f>IF(N554="snížená",J554,0)</f>
        <v>0</v>
      </c>
      <c r="BG554" s="149">
        <f>IF(N554="zákl. přenesená",J554,0)</f>
        <v>0</v>
      </c>
      <c r="BH554" s="149">
        <f>IF(N554="sníž. přenesená",J554,0)</f>
        <v>0</v>
      </c>
      <c r="BI554" s="149">
        <f>IF(N554="nulová",J554,0)</f>
        <v>0</v>
      </c>
      <c r="BJ554" s="17" t="s">
        <v>83</v>
      </c>
      <c r="BK554" s="149">
        <f>ROUND(I554*H554,2)</f>
        <v>0</v>
      </c>
      <c r="BL554" s="17" t="s">
        <v>181</v>
      </c>
      <c r="BM554" s="148" t="s">
        <v>681</v>
      </c>
    </row>
    <row r="555" spans="2:65" s="1" customFormat="1" ht="24.15" customHeight="1">
      <c r="B555" s="32"/>
      <c r="C555" s="137" t="s">
        <v>682</v>
      </c>
      <c r="D555" s="137" t="s">
        <v>176</v>
      </c>
      <c r="E555" s="138" t="s">
        <v>683</v>
      </c>
      <c r="F555" s="139" t="s">
        <v>684</v>
      </c>
      <c r="G555" s="140" t="s">
        <v>231</v>
      </c>
      <c r="H555" s="141">
        <v>187.37</v>
      </c>
      <c r="I555" s="142"/>
      <c r="J555" s="143">
        <f>ROUND(I555*H555,2)</f>
        <v>0</v>
      </c>
      <c r="K555" s="139" t="s">
        <v>180</v>
      </c>
      <c r="L555" s="32"/>
      <c r="M555" s="144" t="s">
        <v>1</v>
      </c>
      <c r="N555" s="145" t="s">
        <v>41</v>
      </c>
      <c r="P555" s="146">
        <f>O555*H555</f>
        <v>0</v>
      </c>
      <c r="Q555" s="146">
        <v>0</v>
      </c>
      <c r="R555" s="146">
        <f>Q555*H555</f>
        <v>0</v>
      </c>
      <c r="S555" s="146">
        <v>0</v>
      </c>
      <c r="T555" s="147">
        <f>S555*H555</f>
        <v>0</v>
      </c>
      <c r="AR555" s="148" t="s">
        <v>181</v>
      </c>
      <c r="AT555" s="148" t="s">
        <v>176</v>
      </c>
      <c r="AU555" s="148" t="s">
        <v>85</v>
      </c>
      <c r="AY555" s="17" t="s">
        <v>174</v>
      </c>
      <c r="BE555" s="149">
        <f>IF(N555="základní",J555,0)</f>
        <v>0</v>
      </c>
      <c r="BF555" s="149">
        <f>IF(N555="snížená",J555,0)</f>
        <v>0</v>
      </c>
      <c r="BG555" s="149">
        <f>IF(N555="zákl. přenesená",J555,0)</f>
        <v>0</v>
      </c>
      <c r="BH555" s="149">
        <f>IF(N555="sníž. přenesená",J555,0)</f>
        <v>0</v>
      </c>
      <c r="BI555" s="149">
        <f>IF(N555="nulová",J555,0)</f>
        <v>0</v>
      </c>
      <c r="BJ555" s="17" t="s">
        <v>83</v>
      </c>
      <c r="BK555" s="149">
        <f>ROUND(I555*H555,2)</f>
        <v>0</v>
      </c>
      <c r="BL555" s="17" t="s">
        <v>181</v>
      </c>
      <c r="BM555" s="148" t="s">
        <v>685</v>
      </c>
    </row>
    <row r="556" spans="2:65" s="1" customFormat="1" ht="24.15" customHeight="1">
      <c r="B556" s="32"/>
      <c r="C556" s="137" t="s">
        <v>686</v>
      </c>
      <c r="D556" s="137" t="s">
        <v>176</v>
      </c>
      <c r="E556" s="138" t="s">
        <v>687</v>
      </c>
      <c r="F556" s="139" t="s">
        <v>688</v>
      </c>
      <c r="G556" s="140" t="s">
        <v>231</v>
      </c>
      <c r="H556" s="141">
        <v>187.37</v>
      </c>
      <c r="I556" s="142"/>
      <c r="J556" s="143">
        <f>ROUND(I556*H556,2)</f>
        <v>0</v>
      </c>
      <c r="K556" s="139" t="s">
        <v>180</v>
      </c>
      <c r="L556" s="32"/>
      <c r="M556" s="144" t="s">
        <v>1</v>
      </c>
      <c r="N556" s="145" t="s">
        <v>41</v>
      </c>
      <c r="P556" s="146">
        <f>O556*H556</f>
        <v>0</v>
      </c>
      <c r="Q556" s="146">
        <v>0</v>
      </c>
      <c r="R556" s="146">
        <f>Q556*H556</f>
        <v>0</v>
      </c>
      <c r="S556" s="146">
        <v>0</v>
      </c>
      <c r="T556" s="147">
        <f>S556*H556</f>
        <v>0</v>
      </c>
      <c r="AR556" s="148" t="s">
        <v>181</v>
      </c>
      <c r="AT556" s="148" t="s">
        <v>176</v>
      </c>
      <c r="AU556" s="148" t="s">
        <v>85</v>
      </c>
      <c r="AY556" s="17" t="s">
        <v>174</v>
      </c>
      <c r="BE556" s="149">
        <f>IF(N556="základní",J556,0)</f>
        <v>0</v>
      </c>
      <c r="BF556" s="149">
        <f>IF(N556="snížená",J556,0)</f>
        <v>0</v>
      </c>
      <c r="BG556" s="149">
        <f>IF(N556="zákl. přenesená",J556,0)</f>
        <v>0</v>
      </c>
      <c r="BH556" s="149">
        <f>IF(N556="sníž. přenesená",J556,0)</f>
        <v>0</v>
      </c>
      <c r="BI556" s="149">
        <f>IF(N556="nulová",J556,0)</f>
        <v>0</v>
      </c>
      <c r="BJ556" s="17" t="s">
        <v>83</v>
      </c>
      <c r="BK556" s="149">
        <f>ROUND(I556*H556,2)</f>
        <v>0</v>
      </c>
      <c r="BL556" s="17" t="s">
        <v>181</v>
      </c>
      <c r="BM556" s="148" t="s">
        <v>689</v>
      </c>
    </row>
    <row r="557" spans="2:65" s="1" customFormat="1" ht="24.15" customHeight="1">
      <c r="B557" s="32"/>
      <c r="C557" s="137" t="s">
        <v>690</v>
      </c>
      <c r="D557" s="137" t="s">
        <v>176</v>
      </c>
      <c r="E557" s="138" t="s">
        <v>691</v>
      </c>
      <c r="F557" s="139" t="s">
        <v>692</v>
      </c>
      <c r="G557" s="140" t="s">
        <v>231</v>
      </c>
      <c r="H557" s="141">
        <v>1686.33</v>
      </c>
      <c r="I557" s="142"/>
      <c r="J557" s="143">
        <f>ROUND(I557*H557,2)</f>
        <v>0</v>
      </c>
      <c r="K557" s="139" t="s">
        <v>180</v>
      </c>
      <c r="L557" s="32"/>
      <c r="M557" s="144" t="s">
        <v>1</v>
      </c>
      <c r="N557" s="145" t="s">
        <v>41</v>
      </c>
      <c r="P557" s="146">
        <f>O557*H557</f>
        <v>0</v>
      </c>
      <c r="Q557" s="146">
        <v>0</v>
      </c>
      <c r="R557" s="146">
        <f>Q557*H557</f>
        <v>0</v>
      </c>
      <c r="S557" s="146">
        <v>0</v>
      </c>
      <c r="T557" s="147">
        <f>S557*H557</f>
        <v>0</v>
      </c>
      <c r="AR557" s="148" t="s">
        <v>181</v>
      </c>
      <c r="AT557" s="148" t="s">
        <v>176</v>
      </c>
      <c r="AU557" s="148" t="s">
        <v>85</v>
      </c>
      <c r="AY557" s="17" t="s">
        <v>174</v>
      </c>
      <c r="BE557" s="149">
        <f>IF(N557="základní",J557,0)</f>
        <v>0</v>
      </c>
      <c r="BF557" s="149">
        <f>IF(N557="snížená",J557,0)</f>
        <v>0</v>
      </c>
      <c r="BG557" s="149">
        <f>IF(N557="zákl. přenesená",J557,0)</f>
        <v>0</v>
      </c>
      <c r="BH557" s="149">
        <f>IF(N557="sníž. přenesená",J557,0)</f>
        <v>0</v>
      </c>
      <c r="BI557" s="149">
        <f>IF(N557="nulová",J557,0)</f>
        <v>0</v>
      </c>
      <c r="BJ557" s="17" t="s">
        <v>83</v>
      </c>
      <c r="BK557" s="149">
        <f>ROUND(I557*H557,2)</f>
        <v>0</v>
      </c>
      <c r="BL557" s="17" t="s">
        <v>181</v>
      </c>
      <c r="BM557" s="148" t="s">
        <v>693</v>
      </c>
    </row>
    <row r="558" spans="2:65" s="13" customFormat="1" ht="10">
      <c r="B558" s="157"/>
      <c r="D558" s="151" t="s">
        <v>183</v>
      </c>
      <c r="F558" s="159" t="s">
        <v>694</v>
      </c>
      <c r="H558" s="160">
        <v>1686.33</v>
      </c>
      <c r="I558" s="161"/>
      <c r="L558" s="157"/>
      <c r="M558" s="162"/>
      <c r="T558" s="163"/>
      <c r="AT558" s="158" t="s">
        <v>183</v>
      </c>
      <c r="AU558" s="158" t="s">
        <v>85</v>
      </c>
      <c r="AV558" s="13" t="s">
        <v>85</v>
      </c>
      <c r="AW558" s="13" t="s">
        <v>4</v>
      </c>
      <c r="AX558" s="13" t="s">
        <v>83</v>
      </c>
      <c r="AY558" s="158" t="s">
        <v>174</v>
      </c>
    </row>
    <row r="559" spans="2:65" s="1" customFormat="1" ht="37.75" customHeight="1">
      <c r="B559" s="32"/>
      <c r="C559" s="137" t="s">
        <v>695</v>
      </c>
      <c r="D559" s="137" t="s">
        <v>176</v>
      </c>
      <c r="E559" s="138" t="s">
        <v>696</v>
      </c>
      <c r="F559" s="139" t="s">
        <v>697</v>
      </c>
      <c r="G559" s="140" t="s">
        <v>231</v>
      </c>
      <c r="H559" s="141">
        <v>17.033999999999999</v>
      </c>
      <c r="I559" s="142"/>
      <c r="J559" s="143">
        <f>ROUND(I559*H559,2)</f>
        <v>0</v>
      </c>
      <c r="K559" s="139" t="s">
        <v>180</v>
      </c>
      <c r="L559" s="32"/>
      <c r="M559" s="144" t="s">
        <v>1</v>
      </c>
      <c r="N559" s="145" t="s">
        <v>41</v>
      </c>
      <c r="P559" s="146">
        <f>O559*H559</f>
        <v>0</v>
      </c>
      <c r="Q559" s="146">
        <v>0</v>
      </c>
      <c r="R559" s="146">
        <f>Q559*H559</f>
        <v>0</v>
      </c>
      <c r="S559" s="146">
        <v>0</v>
      </c>
      <c r="T559" s="147">
        <f>S559*H559</f>
        <v>0</v>
      </c>
      <c r="AR559" s="148" t="s">
        <v>181</v>
      </c>
      <c r="AT559" s="148" t="s">
        <v>176</v>
      </c>
      <c r="AU559" s="148" t="s">
        <v>85</v>
      </c>
      <c r="AY559" s="17" t="s">
        <v>174</v>
      </c>
      <c r="BE559" s="149">
        <f>IF(N559="základní",J559,0)</f>
        <v>0</v>
      </c>
      <c r="BF559" s="149">
        <f>IF(N559="snížená",J559,0)</f>
        <v>0</v>
      </c>
      <c r="BG559" s="149">
        <f>IF(N559="zákl. přenesená",J559,0)</f>
        <v>0</v>
      </c>
      <c r="BH559" s="149">
        <f>IF(N559="sníž. přenesená",J559,0)</f>
        <v>0</v>
      </c>
      <c r="BI559" s="149">
        <f>IF(N559="nulová",J559,0)</f>
        <v>0</v>
      </c>
      <c r="BJ559" s="17" t="s">
        <v>83</v>
      </c>
      <c r="BK559" s="149">
        <f>ROUND(I559*H559,2)</f>
        <v>0</v>
      </c>
      <c r="BL559" s="17" t="s">
        <v>181</v>
      </c>
      <c r="BM559" s="148" t="s">
        <v>698</v>
      </c>
    </row>
    <row r="560" spans="2:65" s="1" customFormat="1" ht="44.25" customHeight="1">
      <c r="B560" s="32"/>
      <c r="C560" s="137" t="s">
        <v>699</v>
      </c>
      <c r="D560" s="137" t="s">
        <v>176</v>
      </c>
      <c r="E560" s="138" t="s">
        <v>700</v>
      </c>
      <c r="F560" s="139" t="s">
        <v>701</v>
      </c>
      <c r="G560" s="140" t="s">
        <v>231</v>
      </c>
      <c r="H560" s="141">
        <v>168.35300000000001</v>
      </c>
      <c r="I560" s="142"/>
      <c r="J560" s="143">
        <f>ROUND(I560*H560,2)</f>
        <v>0</v>
      </c>
      <c r="K560" s="139" t="s">
        <v>180</v>
      </c>
      <c r="L560" s="32"/>
      <c r="M560" s="144" t="s">
        <v>1</v>
      </c>
      <c r="N560" s="145" t="s">
        <v>41</v>
      </c>
      <c r="P560" s="146">
        <f>O560*H560</f>
        <v>0</v>
      </c>
      <c r="Q560" s="146">
        <v>0</v>
      </c>
      <c r="R560" s="146">
        <f>Q560*H560</f>
        <v>0</v>
      </c>
      <c r="S560" s="146">
        <v>0</v>
      </c>
      <c r="T560" s="147">
        <f>S560*H560</f>
        <v>0</v>
      </c>
      <c r="AR560" s="148" t="s">
        <v>181</v>
      </c>
      <c r="AT560" s="148" t="s">
        <v>176</v>
      </c>
      <c r="AU560" s="148" t="s">
        <v>85</v>
      </c>
      <c r="AY560" s="17" t="s">
        <v>174</v>
      </c>
      <c r="BE560" s="149">
        <f>IF(N560="základní",J560,0)</f>
        <v>0</v>
      </c>
      <c r="BF560" s="149">
        <f>IF(N560="snížená",J560,0)</f>
        <v>0</v>
      </c>
      <c r="BG560" s="149">
        <f>IF(N560="zákl. přenesená",J560,0)</f>
        <v>0</v>
      </c>
      <c r="BH560" s="149">
        <f>IF(N560="sníž. přenesená",J560,0)</f>
        <v>0</v>
      </c>
      <c r="BI560" s="149">
        <f>IF(N560="nulová",J560,0)</f>
        <v>0</v>
      </c>
      <c r="BJ560" s="17" t="s">
        <v>83</v>
      </c>
      <c r="BK560" s="149">
        <f>ROUND(I560*H560,2)</f>
        <v>0</v>
      </c>
      <c r="BL560" s="17" t="s">
        <v>181</v>
      </c>
      <c r="BM560" s="148" t="s">
        <v>702</v>
      </c>
    </row>
    <row r="561" spans="2:65" s="13" customFormat="1" ht="10">
      <c r="B561" s="157"/>
      <c r="D561" s="151" t="s">
        <v>183</v>
      </c>
      <c r="E561" s="158" t="s">
        <v>1</v>
      </c>
      <c r="F561" s="159" t="s">
        <v>703</v>
      </c>
      <c r="H561" s="160">
        <v>168.35300000000001</v>
      </c>
      <c r="I561" s="161"/>
      <c r="L561" s="157"/>
      <c r="M561" s="162"/>
      <c r="T561" s="163"/>
      <c r="AT561" s="158" t="s">
        <v>183</v>
      </c>
      <c r="AU561" s="158" t="s">
        <v>85</v>
      </c>
      <c r="AV561" s="13" t="s">
        <v>85</v>
      </c>
      <c r="AW561" s="13" t="s">
        <v>32</v>
      </c>
      <c r="AX561" s="13" t="s">
        <v>76</v>
      </c>
      <c r="AY561" s="158" t="s">
        <v>174</v>
      </c>
    </row>
    <row r="562" spans="2:65" s="14" customFormat="1" ht="10">
      <c r="B562" s="164"/>
      <c r="D562" s="151" t="s">
        <v>183</v>
      </c>
      <c r="E562" s="165" t="s">
        <v>1</v>
      </c>
      <c r="F562" s="166" t="s">
        <v>187</v>
      </c>
      <c r="H562" s="167">
        <v>168.35300000000001</v>
      </c>
      <c r="I562" s="168"/>
      <c r="L562" s="164"/>
      <c r="M562" s="169"/>
      <c r="T562" s="170"/>
      <c r="AT562" s="165" t="s">
        <v>183</v>
      </c>
      <c r="AU562" s="165" t="s">
        <v>85</v>
      </c>
      <c r="AV562" s="14" t="s">
        <v>188</v>
      </c>
      <c r="AW562" s="14" t="s">
        <v>32</v>
      </c>
      <c r="AX562" s="14" t="s">
        <v>76</v>
      </c>
      <c r="AY562" s="165" t="s">
        <v>174</v>
      </c>
    </row>
    <row r="563" spans="2:65" s="15" customFormat="1" ht="10">
      <c r="B563" s="171"/>
      <c r="D563" s="151" t="s">
        <v>183</v>
      </c>
      <c r="E563" s="172" t="s">
        <v>1</v>
      </c>
      <c r="F563" s="173" t="s">
        <v>189</v>
      </c>
      <c r="H563" s="174">
        <v>168.35300000000001</v>
      </c>
      <c r="I563" s="175"/>
      <c r="L563" s="171"/>
      <c r="M563" s="176"/>
      <c r="T563" s="177"/>
      <c r="AT563" s="172" t="s">
        <v>183</v>
      </c>
      <c r="AU563" s="172" t="s">
        <v>85</v>
      </c>
      <c r="AV563" s="15" t="s">
        <v>181</v>
      </c>
      <c r="AW563" s="15" t="s">
        <v>32</v>
      </c>
      <c r="AX563" s="15" t="s">
        <v>83</v>
      </c>
      <c r="AY563" s="172" t="s">
        <v>174</v>
      </c>
    </row>
    <row r="564" spans="2:65" s="11" customFormat="1" ht="22.75" customHeight="1">
      <c r="B564" s="125"/>
      <c r="D564" s="126" t="s">
        <v>75</v>
      </c>
      <c r="E564" s="135" t="s">
        <v>704</v>
      </c>
      <c r="F564" s="135" t="s">
        <v>705</v>
      </c>
      <c r="I564" s="128"/>
      <c r="J564" s="136">
        <f>BK564</f>
        <v>0</v>
      </c>
      <c r="L564" s="125"/>
      <c r="M564" s="130"/>
      <c r="P564" s="131">
        <f>P565</f>
        <v>0</v>
      </c>
      <c r="R564" s="131">
        <f>R565</f>
        <v>0</v>
      </c>
      <c r="T564" s="132">
        <f>T565</f>
        <v>0</v>
      </c>
      <c r="AR564" s="126" t="s">
        <v>83</v>
      </c>
      <c r="AT564" s="133" t="s">
        <v>75</v>
      </c>
      <c r="AU564" s="133" t="s">
        <v>83</v>
      </c>
      <c r="AY564" s="126" t="s">
        <v>174</v>
      </c>
      <c r="BK564" s="134">
        <f>BK565</f>
        <v>0</v>
      </c>
    </row>
    <row r="565" spans="2:65" s="1" customFormat="1" ht="21.75" customHeight="1">
      <c r="B565" s="32"/>
      <c r="C565" s="137" t="s">
        <v>706</v>
      </c>
      <c r="D565" s="137" t="s">
        <v>176</v>
      </c>
      <c r="E565" s="138" t="s">
        <v>707</v>
      </c>
      <c r="F565" s="139" t="s">
        <v>708</v>
      </c>
      <c r="G565" s="140" t="s">
        <v>231</v>
      </c>
      <c r="H565" s="141">
        <v>191.61</v>
      </c>
      <c r="I565" s="142"/>
      <c r="J565" s="143">
        <f>ROUND(I565*H565,2)</f>
        <v>0</v>
      </c>
      <c r="K565" s="139" t="s">
        <v>180</v>
      </c>
      <c r="L565" s="32"/>
      <c r="M565" s="144" t="s">
        <v>1</v>
      </c>
      <c r="N565" s="145" t="s">
        <v>41</v>
      </c>
      <c r="P565" s="146">
        <f>O565*H565</f>
        <v>0</v>
      </c>
      <c r="Q565" s="146">
        <v>0</v>
      </c>
      <c r="R565" s="146">
        <f>Q565*H565</f>
        <v>0</v>
      </c>
      <c r="S565" s="146">
        <v>0</v>
      </c>
      <c r="T565" s="147">
        <f>S565*H565</f>
        <v>0</v>
      </c>
      <c r="AR565" s="148" t="s">
        <v>181</v>
      </c>
      <c r="AT565" s="148" t="s">
        <v>176</v>
      </c>
      <c r="AU565" s="148" t="s">
        <v>85</v>
      </c>
      <c r="AY565" s="17" t="s">
        <v>174</v>
      </c>
      <c r="BE565" s="149">
        <f>IF(N565="základní",J565,0)</f>
        <v>0</v>
      </c>
      <c r="BF565" s="149">
        <f>IF(N565="snížená",J565,0)</f>
        <v>0</v>
      </c>
      <c r="BG565" s="149">
        <f>IF(N565="zákl. přenesená",J565,0)</f>
        <v>0</v>
      </c>
      <c r="BH565" s="149">
        <f>IF(N565="sníž. přenesená",J565,0)</f>
        <v>0</v>
      </c>
      <c r="BI565" s="149">
        <f>IF(N565="nulová",J565,0)</f>
        <v>0</v>
      </c>
      <c r="BJ565" s="17" t="s">
        <v>83</v>
      </c>
      <c r="BK565" s="149">
        <f>ROUND(I565*H565,2)</f>
        <v>0</v>
      </c>
      <c r="BL565" s="17" t="s">
        <v>181</v>
      </c>
      <c r="BM565" s="148" t="s">
        <v>709</v>
      </c>
    </row>
    <row r="566" spans="2:65" s="11" customFormat="1" ht="25.9" customHeight="1">
      <c r="B566" s="125"/>
      <c r="D566" s="126" t="s">
        <v>75</v>
      </c>
      <c r="E566" s="127" t="s">
        <v>710</v>
      </c>
      <c r="F566" s="127" t="s">
        <v>711</v>
      </c>
      <c r="I566" s="128"/>
      <c r="J566" s="129">
        <f>BK566</f>
        <v>0</v>
      </c>
      <c r="L566" s="125"/>
      <c r="M566" s="130"/>
      <c r="P566" s="131">
        <f>P567+P603+P663+P708+P720+P743+P776+P838+P915+P1046+P1062+P1100+P1111</f>
        <v>0</v>
      </c>
      <c r="R566" s="131">
        <f>R567+R603+R663+R708+R720+R743+R776+R838+R915+R1046+R1062+R1100+R1111</f>
        <v>122.38413945999999</v>
      </c>
      <c r="T566" s="132">
        <f>T567+T603+T663+T708+T720+T743+T776+T838+T915+T1046+T1062+T1100+T1111</f>
        <v>88.886172699999989</v>
      </c>
      <c r="AR566" s="126" t="s">
        <v>85</v>
      </c>
      <c r="AT566" s="133" t="s">
        <v>75</v>
      </c>
      <c r="AU566" s="133" t="s">
        <v>76</v>
      </c>
      <c r="AY566" s="126" t="s">
        <v>174</v>
      </c>
      <c r="BK566" s="134">
        <f>BK567+BK603+BK663+BK708+BK720+BK743+BK776+BK838+BK915+BK1046+BK1062+BK1100+BK1111</f>
        <v>0</v>
      </c>
    </row>
    <row r="567" spans="2:65" s="11" customFormat="1" ht="22.75" customHeight="1">
      <c r="B567" s="125"/>
      <c r="D567" s="126" t="s">
        <v>75</v>
      </c>
      <c r="E567" s="135" t="s">
        <v>712</v>
      </c>
      <c r="F567" s="135" t="s">
        <v>713</v>
      </c>
      <c r="I567" s="128"/>
      <c r="J567" s="136">
        <f>BK567</f>
        <v>0</v>
      </c>
      <c r="L567" s="125"/>
      <c r="M567" s="130"/>
      <c r="P567" s="131">
        <f>SUM(P568:P602)</f>
        <v>0</v>
      </c>
      <c r="R567" s="131">
        <f>SUM(R568:R602)</f>
        <v>1.3878467999999997</v>
      </c>
      <c r="T567" s="132">
        <f>SUM(T568:T602)</f>
        <v>0</v>
      </c>
      <c r="AR567" s="126" t="s">
        <v>85</v>
      </c>
      <c r="AT567" s="133" t="s">
        <v>75</v>
      </c>
      <c r="AU567" s="133" t="s">
        <v>83</v>
      </c>
      <c r="AY567" s="126" t="s">
        <v>174</v>
      </c>
      <c r="BK567" s="134">
        <f>SUM(BK568:BK602)</f>
        <v>0</v>
      </c>
    </row>
    <row r="568" spans="2:65" s="1" customFormat="1" ht="24.15" customHeight="1">
      <c r="B568" s="32"/>
      <c r="C568" s="137" t="s">
        <v>714</v>
      </c>
      <c r="D568" s="137" t="s">
        <v>176</v>
      </c>
      <c r="E568" s="138" t="s">
        <v>715</v>
      </c>
      <c r="F568" s="139" t="s">
        <v>716</v>
      </c>
      <c r="G568" s="140" t="s">
        <v>179</v>
      </c>
      <c r="H568" s="141">
        <v>181.53</v>
      </c>
      <c r="I568" s="142"/>
      <c r="J568" s="143">
        <f>ROUND(I568*H568,2)</f>
        <v>0</v>
      </c>
      <c r="K568" s="139" t="s">
        <v>180</v>
      </c>
      <c r="L568" s="32"/>
      <c r="M568" s="144" t="s">
        <v>1</v>
      </c>
      <c r="N568" s="145" t="s">
        <v>41</v>
      </c>
      <c r="P568" s="146">
        <f>O568*H568</f>
        <v>0</v>
      </c>
      <c r="Q568" s="146">
        <v>0</v>
      </c>
      <c r="R568" s="146">
        <f>Q568*H568</f>
        <v>0</v>
      </c>
      <c r="S568" s="146">
        <v>0</v>
      </c>
      <c r="T568" s="147">
        <f>S568*H568</f>
        <v>0</v>
      </c>
      <c r="AR568" s="148" t="s">
        <v>272</v>
      </c>
      <c r="AT568" s="148" t="s">
        <v>176</v>
      </c>
      <c r="AU568" s="148" t="s">
        <v>85</v>
      </c>
      <c r="AY568" s="17" t="s">
        <v>174</v>
      </c>
      <c r="BE568" s="149">
        <f>IF(N568="základní",J568,0)</f>
        <v>0</v>
      </c>
      <c r="BF568" s="149">
        <f>IF(N568="snížená",J568,0)</f>
        <v>0</v>
      </c>
      <c r="BG568" s="149">
        <f>IF(N568="zákl. přenesená",J568,0)</f>
        <v>0</v>
      </c>
      <c r="BH568" s="149">
        <f>IF(N568="sníž. přenesená",J568,0)</f>
        <v>0</v>
      </c>
      <c r="BI568" s="149">
        <f>IF(N568="nulová",J568,0)</f>
        <v>0</v>
      </c>
      <c r="BJ568" s="17" t="s">
        <v>83</v>
      </c>
      <c r="BK568" s="149">
        <f>ROUND(I568*H568,2)</f>
        <v>0</v>
      </c>
      <c r="BL568" s="17" t="s">
        <v>272</v>
      </c>
      <c r="BM568" s="148" t="s">
        <v>717</v>
      </c>
    </row>
    <row r="569" spans="2:65" s="12" customFormat="1" ht="10">
      <c r="B569" s="150"/>
      <c r="D569" s="151" t="s">
        <v>183</v>
      </c>
      <c r="E569" s="152" t="s">
        <v>1</v>
      </c>
      <c r="F569" s="153" t="s">
        <v>205</v>
      </c>
      <c r="H569" s="152" t="s">
        <v>1</v>
      </c>
      <c r="I569" s="154"/>
      <c r="L569" s="150"/>
      <c r="M569" s="155"/>
      <c r="T569" s="156"/>
      <c r="AT569" s="152" t="s">
        <v>183</v>
      </c>
      <c r="AU569" s="152" t="s">
        <v>85</v>
      </c>
      <c r="AV569" s="12" t="s">
        <v>83</v>
      </c>
      <c r="AW569" s="12" t="s">
        <v>32</v>
      </c>
      <c r="AX569" s="12" t="s">
        <v>76</v>
      </c>
      <c r="AY569" s="152" t="s">
        <v>174</v>
      </c>
    </row>
    <row r="570" spans="2:65" s="13" customFormat="1" ht="10">
      <c r="B570" s="157"/>
      <c r="D570" s="151" t="s">
        <v>183</v>
      </c>
      <c r="E570" s="158" t="s">
        <v>1</v>
      </c>
      <c r="F570" s="159" t="s">
        <v>718</v>
      </c>
      <c r="H570" s="160">
        <v>81</v>
      </c>
      <c r="I570" s="161"/>
      <c r="L570" s="157"/>
      <c r="M570" s="162"/>
      <c r="T570" s="163"/>
      <c r="AT570" s="158" t="s">
        <v>183</v>
      </c>
      <c r="AU570" s="158" t="s">
        <v>85</v>
      </c>
      <c r="AV570" s="13" t="s">
        <v>85</v>
      </c>
      <c r="AW570" s="13" t="s">
        <v>32</v>
      </c>
      <c r="AX570" s="13" t="s">
        <v>76</v>
      </c>
      <c r="AY570" s="158" t="s">
        <v>174</v>
      </c>
    </row>
    <row r="571" spans="2:65" s="13" customFormat="1" ht="10">
      <c r="B571" s="157"/>
      <c r="D571" s="151" t="s">
        <v>183</v>
      </c>
      <c r="E571" s="158" t="s">
        <v>1</v>
      </c>
      <c r="F571" s="159" t="s">
        <v>719</v>
      </c>
      <c r="H571" s="160">
        <v>11.7</v>
      </c>
      <c r="I571" s="161"/>
      <c r="L571" s="157"/>
      <c r="M571" s="162"/>
      <c r="T571" s="163"/>
      <c r="AT571" s="158" t="s">
        <v>183</v>
      </c>
      <c r="AU571" s="158" t="s">
        <v>85</v>
      </c>
      <c r="AV571" s="13" t="s">
        <v>85</v>
      </c>
      <c r="AW571" s="13" t="s">
        <v>32</v>
      </c>
      <c r="AX571" s="13" t="s">
        <v>76</v>
      </c>
      <c r="AY571" s="158" t="s">
        <v>174</v>
      </c>
    </row>
    <row r="572" spans="2:65" s="13" customFormat="1" ht="10">
      <c r="B572" s="157"/>
      <c r="D572" s="151" t="s">
        <v>183</v>
      </c>
      <c r="E572" s="158" t="s">
        <v>1</v>
      </c>
      <c r="F572" s="159" t="s">
        <v>720</v>
      </c>
      <c r="H572" s="160">
        <v>22.23</v>
      </c>
      <c r="I572" s="161"/>
      <c r="L572" s="157"/>
      <c r="M572" s="162"/>
      <c r="T572" s="163"/>
      <c r="AT572" s="158" t="s">
        <v>183</v>
      </c>
      <c r="AU572" s="158" t="s">
        <v>85</v>
      </c>
      <c r="AV572" s="13" t="s">
        <v>85</v>
      </c>
      <c r="AW572" s="13" t="s">
        <v>32</v>
      </c>
      <c r="AX572" s="13" t="s">
        <v>76</v>
      </c>
      <c r="AY572" s="158" t="s">
        <v>174</v>
      </c>
    </row>
    <row r="573" spans="2:65" s="13" customFormat="1" ht="10">
      <c r="B573" s="157"/>
      <c r="D573" s="151" t="s">
        <v>183</v>
      </c>
      <c r="E573" s="158" t="s">
        <v>1</v>
      </c>
      <c r="F573" s="159" t="s">
        <v>721</v>
      </c>
      <c r="H573" s="160">
        <v>66.599999999999994</v>
      </c>
      <c r="I573" s="161"/>
      <c r="L573" s="157"/>
      <c r="M573" s="162"/>
      <c r="T573" s="163"/>
      <c r="AT573" s="158" t="s">
        <v>183</v>
      </c>
      <c r="AU573" s="158" t="s">
        <v>85</v>
      </c>
      <c r="AV573" s="13" t="s">
        <v>85</v>
      </c>
      <c r="AW573" s="13" t="s">
        <v>32</v>
      </c>
      <c r="AX573" s="13" t="s">
        <v>76</v>
      </c>
      <c r="AY573" s="158" t="s">
        <v>174</v>
      </c>
    </row>
    <row r="574" spans="2:65" s="14" customFormat="1" ht="10">
      <c r="B574" s="164"/>
      <c r="D574" s="151" t="s">
        <v>183</v>
      </c>
      <c r="E574" s="165" t="s">
        <v>1</v>
      </c>
      <c r="F574" s="166" t="s">
        <v>187</v>
      </c>
      <c r="H574" s="167">
        <v>181.53</v>
      </c>
      <c r="I574" s="168"/>
      <c r="L574" s="164"/>
      <c r="M574" s="169"/>
      <c r="T574" s="170"/>
      <c r="AT574" s="165" t="s">
        <v>183</v>
      </c>
      <c r="AU574" s="165" t="s">
        <v>85</v>
      </c>
      <c r="AV574" s="14" t="s">
        <v>188</v>
      </c>
      <c r="AW574" s="14" t="s">
        <v>32</v>
      </c>
      <c r="AX574" s="14" t="s">
        <v>76</v>
      </c>
      <c r="AY574" s="165" t="s">
        <v>174</v>
      </c>
    </row>
    <row r="575" spans="2:65" s="15" customFormat="1" ht="10">
      <c r="B575" s="171"/>
      <c r="D575" s="151" t="s">
        <v>183</v>
      </c>
      <c r="E575" s="172" t="s">
        <v>98</v>
      </c>
      <c r="F575" s="173" t="s">
        <v>189</v>
      </c>
      <c r="H575" s="174">
        <v>181.53</v>
      </c>
      <c r="I575" s="175"/>
      <c r="L575" s="171"/>
      <c r="M575" s="176"/>
      <c r="T575" s="177"/>
      <c r="AT575" s="172" t="s">
        <v>183</v>
      </c>
      <c r="AU575" s="172" t="s">
        <v>85</v>
      </c>
      <c r="AV575" s="15" t="s">
        <v>181</v>
      </c>
      <c r="AW575" s="15" t="s">
        <v>32</v>
      </c>
      <c r="AX575" s="15" t="s">
        <v>83</v>
      </c>
      <c r="AY575" s="172" t="s">
        <v>174</v>
      </c>
    </row>
    <row r="576" spans="2:65" s="1" customFormat="1" ht="16.5" customHeight="1">
      <c r="B576" s="32"/>
      <c r="C576" s="178" t="s">
        <v>722</v>
      </c>
      <c r="D576" s="178" t="s">
        <v>256</v>
      </c>
      <c r="E576" s="179" t="s">
        <v>723</v>
      </c>
      <c r="F576" s="180" t="s">
        <v>724</v>
      </c>
      <c r="G576" s="181" t="s">
        <v>231</v>
      </c>
      <c r="H576" s="182">
        <v>6.2E-2</v>
      </c>
      <c r="I576" s="183"/>
      <c r="J576" s="184">
        <f>ROUND(I576*H576,2)</f>
        <v>0</v>
      </c>
      <c r="K576" s="180" t="s">
        <v>180</v>
      </c>
      <c r="L576" s="185"/>
      <c r="M576" s="186" t="s">
        <v>1</v>
      </c>
      <c r="N576" s="187" t="s">
        <v>41</v>
      </c>
      <c r="P576" s="146">
        <f>O576*H576</f>
        <v>0</v>
      </c>
      <c r="Q576" s="146">
        <v>1</v>
      </c>
      <c r="R576" s="146">
        <f>Q576*H576</f>
        <v>6.2E-2</v>
      </c>
      <c r="S576" s="146">
        <v>0</v>
      </c>
      <c r="T576" s="147">
        <f>S576*H576</f>
        <v>0</v>
      </c>
      <c r="AR576" s="148" t="s">
        <v>363</v>
      </c>
      <c r="AT576" s="148" t="s">
        <v>256</v>
      </c>
      <c r="AU576" s="148" t="s">
        <v>85</v>
      </c>
      <c r="AY576" s="17" t="s">
        <v>174</v>
      </c>
      <c r="BE576" s="149">
        <f>IF(N576="základní",J576,0)</f>
        <v>0</v>
      </c>
      <c r="BF576" s="149">
        <f>IF(N576="snížená",J576,0)</f>
        <v>0</v>
      </c>
      <c r="BG576" s="149">
        <f>IF(N576="zákl. přenesená",J576,0)</f>
        <v>0</v>
      </c>
      <c r="BH576" s="149">
        <f>IF(N576="sníž. přenesená",J576,0)</f>
        <v>0</v>
      </c>
      <c r="BI576" s="149">
        <f>IF(N576="nulová",J576,0)</f>
        <v>0</v>
      </c>
      <c r="BJ576" s="17" t="s">
        <v>83</v>
      </c>
      <c r="BK576" s="149">
        <f>ROUND(I576*H576,2)</f>
        <v>0</v>
      </c>
      <c r="BL576" s="17" t="s">
        <v>272</v>
      </c>
      <c r="BM576" s="148" t="s">
        <v>725</v>
      </c>
    </row>
    <row r="577" spans="2:65" s="13" customFormat="1" ht="10">
      <c r="B577" s="157"/>
      <c r="D577" s="151" t="s">
        <v>183</v>
      </c>
      <c r="F577" s="159" t="s">
        <v>726</v>
      </c>
      <c r="H577" s="160">
        <v>6.2E-2</v>
      </c>
      <c r="I577" s="161"/>
      <c r="L577" s="157"/>
      <c r="M577" s="162"/>
      <c r="T577" s="163"/>
      <c r="AT577" s="158" t="s">
        <v>183</v>
      </c>
      <c r="AU577" s="158" t="s">
        <v>85</v>
      </c>
      <c r="AV577" s="13" t="s">
        <v>85</v>
      </c>
      <c r="AW577" s="13" t="s">
        <v>4</v>
      </c>
      <c r="AX577" s="13" t="s">
        <v>83</v>
      </c>
      <c r="AY577" s="158" t="s">
        <v>174</v>
      </c>
    </row>
    <row r="578" spans="2:65" s="1" customFormat="1" ht="24.15" customHeight="1">
      <c r="B578" s="32"/>
      <c r="C578" s="137" t="s">
        <v>727</v>
      </c>
      <c r="D578" s="137" t="s">
        <v>176</v>
      </c>
      <c r="E578" s="138" t="s">
        <v>728</v>
      </c>
      <c r="F578" s="139" t="s">
        <v>729</v>
      </c>
      <c r="G578" s="140" t="s">
        <v>179</v>
      </c>
      <c r="H578" s="141">
        <v>181.53</v>
      </c>
      <c r="I578" s="142"/>
      <c r="J578" s="143">
        <f>ROUND(I578*H578,2)</f>
        <v>0</v>
      </c>
      <c r="K578" s="139" t="s">
        <v>180</v>
      </c>
      <c r="L578" s="32"/>
      <c r="M578" s="144" t="s">
        <v>1</v>
      </c>
      <c r="N578" s="145" t="s">
        <v>41</v>
      </c>
      <c r="P578" s="146">
        <f>O578*H578</f>
        <v>0</v>
      </c>
      <c r="Q578" s="146">
        <v>4.0000000000000002E-4</v>
      </c>
      <c r="R578" s="146">
        <f>Q578*H578</f>
        <v>7.261200000000001E-2</v>
      </c>
      <c r="S578" s="146">
        <v>0</v>
      </c>
      <c r="T578" s="147">
        <f>S578*H578</f>
        <v>0</v>
      </c>
      <c r="AR578" s="148" t="s">
        <v>272</v>
      </c>
      <c r="AT578" s="148" t="s">
        <v>176</v>
      </c>
      <c r="AU578" s="148" t="s">
        <v>85</v>
      </c>
      <c r="AY578" s="17" t="s">
        <v>174</v>
      </c>
      <c r="BE578" s="149">
        <f>IF(N578="základní",J578,0)</f>
        <v>0</v>
      </c>
      <c r="BF578" s="149">
        <f>IF(N578="snížená",J578,0)</f>
        <v>0</v>
      </c>
      <c r="BG578" s="149">
        <f>IF(N578="zákl. přenesená",J578,0)</f>
        <v>0</v>
      </c>
      <c r="BH578" s="149">
        <f>IF(N578="sníž. přenesená",J578,0)</f>
        <v>0</v>
      </c>
      <c r="BI578" s="149">
        <f>IF(N578="nulová",J578,0)</f>
        <v>0</v>
      </c>
      <c r="BJ578" s="17" t="s">
        <v>83</v>
      </c>
      <c r="BK578" s="149">
        <f>ROUND(I578*H578,2)</f>
        <v>0</v>
      </c>
      <c r="BL578" s="17" t="s">
        <v>272</v>
      </c>
      <c r="BM578" s="148" t="s">
        <v>730</v>
      </c>
    </row>
    <row r="579" spans="2:65" s="13" customFormat="1" ht="10">
      <c r="B579" s="157"/>
      <c r="D579" s="151" t="s">
        <v>183</v>
      </c>
      <c r="E579" s="158" t="s">
        <v>1</v>
      </c>
      <c r="F579" s="159" t="s">
        <v>98</v>
      </c>
      <c r="H579" s="160">
        <v>181.53</v>
      </c>
      <c r="I579" s="161"/>
      <c r="L579" s="157"/>
      <c r="M579" s="162"/>
      <c r="T579" s="163"/>
      <c r="AT579" s="158" t="s">
        <v>183</v>
      </c>
      <c r="AU579" s="158" t="s">
        <v>85</v>
      </c>
      <c r="AV579" s="13" t="s">
        <v>85</v>
      </c>
      <c r="AW579" s="13" t="s">
        <v>32</v>
      </c>
      <c r="AX579" s="13" t="s">
        <v>76</v>
      </c>
      <c r="AY579" s="158" t="s">
        <v>174</v>
      </c>
    </row>
    <row r="580" spans="2:65" s="14" customFormat="1" ht="10">
      <c r="B580" s="164"/>
      <c r="D580" s="151" t="s">
        <v>183</v>
      </c>
      <c r="E580" s="165" t="s">
        <v>1</v>
      </c>
      <c r="F580" s="166" t="s">
        <v>187</v>
      </c>
      <c r="H580" s="167">
        <v>181.53</v>
      </c>
      <c r="I580" s="168"/>
      <c r="L580" s="164"/>
      <c r="M580" s="169"/>
      <c r="T580" s="170"/>
      <c r="AT580" s="165" t="s">
        <v>183</v>
      </c>
      <c r="AU580" s="165" t="s">
        <v>85</v>
      </c>
      <c r="AV580" s="14" t="s">
        <v>188</v>
      </c>
      <c r="AW580" s="14" t="s">
        <v>32</v>
      </c>
      <c r="AX580" s="14" t="s">
        <v>76</v>
      </c>
      <c r="AY580" s="165" t="s">
        <v>174</v>
      </c>
    </row>
    <row r="581" spans="2:65" s="15" customFormat="1" ht="10">
      <c r="B581" s="171"/>
      <c r="D581" s="151" t="s">
        <v>183</v>
      </c>
      <c r="E581" s="172" t="s">
        <v>1</v>
      </c>
      <c r="F581" s="173" t="s">
        <v>189</v>
      </c>
      <c r="H581" s="174">
        <v>181.53</v>
      </c>
      <c r="I581" s="175"/>
      <c r="L581" s="171"/>
      <c r="M581" s="176"/>
      <c r="T581" s="177"/>
      <c r="AT581" s="172" t="s">
        <v>183</v>
      </c>
      <c r="AU581" s="172" t="s">
        <v>85</v>
      </c>
      <c r="AV581" s="15" t="s">
        <v>181</v>
      </c>
      <c r="AW581" s="15" t="s">
        <v>32</v>
      </c>
      <c r="AX581" s="15" t="s">
        <v>83</v>
      </c>
      <c r="AY581" s="172" t="s">
        <v>174</v>
      </c>
    </row>
    <row r="582" spans="2:65" s="1" customFormat="1" ht="49" customHeight="1">
      <c r="B582" s="32"/>
      <c r="C582" s="178" t="s">
        <v>731</v>
      </c>
      <c r="D582" s="178" t="s">
        <v>256</v>
      </c>
      <c r="E582" s="179" t="s">
        <v>732</v>
      </c>
      <c r="F582" s="180" t="s">
        <v>733</v>
      </c>
      <c r="G582" s="181" t="s">
        <v>179</v>
      </c>
      <c r="H582" s="182">
        <v>221.648</v>
      </c>
      <c r="I582" s="183"/>
      <c r="J582" s="184">
        <f>ROUND(I582*H582,2)</f>
        <v>0</v>
      </c>
      <c r="K582" s="180" t="s">
        <v>180</v>
      </c>
      <c r="L582" s="185"/>
      <c r="M582" s="186" t="s">
        <v>1</v>
      </c>
      <c r="N582" s="187" t="s">
        <v>41</v>
      </c>
      <c r="P582" s="146">
        <f>O582*H582</f>
        <v>0</v>
      </c>
      <c r="Q582" s="146">
        <v>5.3E-3</v>
      </c>
      <c r="R582" s="146">
        <f>Q582*H582</f>
        <v>1.1747344</v>
      </c>
      <c r="S582" s="146">
        <v>0</v>
      </c>
      <c r="T582" s="147">
        <f>S582*H582</f>
        <v>0</v>
      </c>
      <c r="AR582" s="148" t="s">
        <v>363</v>
      </c>
      <c r="AT582" s="148" t="s">
        <v>256</v>
      </c>
      <c r="AU582" s="148" t="s">
        <v>85</v>
      </c>
      <c r="AY582" s="17" t="s">
        <v>174</v>
      </c>
      <c r="BE582" s="149">
        <f>IF(N582="základní",J582,0)</f>
        <v>0</v>
      </c>
      <c r="BF582" s="149">
        <f>IF(N582="snížená",J582,0)</f>
        <v>0</v>
      </c>
      <c r="BG582" s="149">
        <f>IF(N582="zákl. přenesená",J582,0)</f>
        <v>0</v>
      </c>
      <c r="BH582" s="149">
        <f>IF(N582="sníž. přenesená",J582,0)</f>
        <v>0</v>
      </c>
      <c r="BI582" s="149">
        <f>IF(N582="nulová",J582,0)</f>
        <v>0</v>
      </c>
      <c r="BJ582" s="17" t="s">
        <v>83</v>
      </c>
      <c r="BK582" s="149">
        <f>ROUND(I582*H582,2)</f>
        <v>0</v>
      </c>
      <c r="BL582" s="17" t="s">
        <v>272</v>
      </c>
      <c r="BM582" s="148" t="s">
        <v>734</v>
      </c>
    </row>
    <row r="583" spans="2:65" s="13" customFormat="1" ht="10">
      <c r="B583" s="157"/>
      <c r="D583" s="151" t="s">
        <v>183</v>
      </c>
      <c r="F583" s="159" t="s">
        <v>735</v>
      </c>
      <c r="H583" s="160">
        <v>221.648</v>
      </c>
      <c r="I583" s="161"/>
      <c r="L583" s="157"/>
      <c r="M583" s="162"/>
      <c r="T583" s="163"/>
      <c r="AT583" s="158" t="s">
        <v>183</v>
      </c>
      <c r="AU583" s="158" t="s">
        <v>85</v>
      </c>
      <c r="AV583" s="13" t="s">
        <v>85</v>
      </c>
      <c r="AW583" s="13" t="s">
        <v>4</v>
      </c>
      <c r="AX583" s="13" t="s">
        <v>83</v>
      </c>
      <c r="AY583" s="158" t="s">
        <v>174</v>
      </c>
    </row>
    <row r="584" spans="2:65" s="1" customFormat="1" ht="24.15" customHeight="1">
      <c r="B584" s="32"/>
      <c r="C584" s="137" t="s">
        <v>736</v>
      </c>
      <c r="D584" s="137" t="s">
        <v>176</v>
      </c>
      <c r="E584" s="138" t="s">
        <v>737</v>
      </c>
      <c r="F584" s="139" t="s">
        <v>738</v>
      </c>
      <c r="G584" s="140" t="s">
        <v>439</v>
      </c>
      <c r="H584" s="141">
        <v>124.5</v>
      </c>
      <c r="I584" s="142"/>
      <c r="J584" s="143">
        <f>ROUND(I584*H584,2)</f>
        <v>0</v>
      </c>
      <c r="K584" s="139" t="s">
        <v>180</v>
      </c>
      <c r="L584" s="32"/>
      <c r="M584" s="144" t="s">
        <v>1</v>
      </c>
      <c r="N584" s="145" t="s">
        <v>41</v>
      </c>
      <c r="P584" s="146">
        <f>O584*H584</f>
        <v>0</v>
      </c>
      <c r="Q584" s="146">
        <v>1.6000000000000001E-4</v>
      </c>
      <c r="R584" s="146">
        <f>Q584*H584</f>
        <v>1.992E-2</v>
      </c>
      <c r="S584" s="146">
        <v>0</v>
      </c>
      <c r="T584" s="147">
        <f>S584*H584</f>
        <v>0</v>
      </c>
      <c r="AR584" s="148" t="s">
        <v>272</v>
      </c>
      <c r="AT584" s="148" t="s">
        <v>176</v>
      </c>
      <c r="AU584" s="148" t="s">
        <v>85</v>
      </c>
      <c r="AY584" s="17" t="s">
        <v>174</v>
      </c>
      <c r="BE584" s="149">
        <f>IF(N584="základní",J584,0)</f>
        <v>0</v>
      </c>
      <c r="BF584" s="149">
        <f>IF(N584="snížená",J584,0)</f>
        <v>0</v>
      </c>
      <c r="BG584" s="149">
        <f>IF(N584="zákl. přenesená",J584,0)</f>
        <v>0</v>
      </c>
      <c r="BH584" s="149">
        <f>IF(N584="sníž. přenesená",J584,0)</f>
        <v>0</v>
      </c>
      <c r="BI584" s="149">
        <f>IF(N584="nulová",J584,0)</f>
        <v>0</v>
      </c>
      <c r="BJ584" s="17" t="s">
        <v>83</v>
      </c>
      <c r="BK584" s="149">
        <f>ROUND(I584*H584,2)</f>
        <v>0</v>
      </c>
      <c r="BL584" s="17" t="s">
        <v>272</v>
      </c>
      <c r="BM584" s="148" t="s">
        <v>739</v>
      </c>
    </row>
    <row r="585" spans="2:65" s="12" customFormat="1" ht="10">
      <c r="B585" s="150"/>
      <c r="D585" s="151" t="s">
        <v>183</v>
      </c>
      <c r="E585" s="152" t="s">
        <v>1</v>
      </c>
      <c r="F585" s="153" t="s">
        <v>205</v>
      </c>
      <c r="H585" s="152" t="s">
        <v>1</v>
      </c>
      <c r="I585" s="154"/>
      <c r="L585" s="150"/>
      <c r="M585" s="155"/>
      <c r="T585" s="156"/>
      <c r="AT585" s="152" t="s">
        <v>183</v>
      </c>
      <c r="AU585" s="152" t="s">
        <v>85</v>
      </c>
      <c r="AV585" s="12" t="s">
        <v>83</v>
      </c>
      <c r="AW585" s="12" t="s">
        <v>32</v>
      </c>
      <c r="AX585" s="12" t="s">
        <v>76</v>
      </c>
      <c r="AY585" s="152" t="s">
        <v>174</v>
      </c>
    </row>
    <row r="586" spans="2:65" s="13" customFormat="1" ht="10">
      <c r="B586" s="157"/>
      <c r="D586" s="151" t="s">
        <v>183</v>
      </c>
      <c r="E586" s="158" t="s">
        <v>1</v>
      </c>
      <c r="F586" s="159" t="s">
        <v>472</v>
      </c>
      <c r="H586" s="160">
        <v>54</v>
      </c>
      <c r="I586" s="161"/>
      <c r="L586" s="157"/>
      <c r="M586" s="162"/>
      <c r="T586" s="163"/>
      <c r="AT586" s="158" t="s">
        <v>183</v>
      </c>
      <c r="AU586" s="158" t="s">
        <v>85</v>
      </c>
      <c r="AV586" s="13" t="s">
        <v>85</v>
      </c>
      <c r="AW586" s="13" t="s">
        <v>32</v>
      </c>
      <c r="AX586" s="13" t="s">
        <v>76</v>
      </c>
      <c r="AY586" s="158" t="s">
        <v>174</v>
      </c>
    </row>
    <row r="587" spans="2:65" s="13" customFormat="1" ht="10">
      <c r="B587" s="157"/>
      <c r="D587" s="151" t="s">
        <v>183</v>
      </c>
      <c r="E587" s="158" t="s">
        <v>1</v>
      </c>
      <c r="F587" s="159" t="s">
        <v>228</v>
      </c>
      <c r="H587" s="160">
        <v>9</v>
      </c>
      <c r="I587" s="161"/>
      <c r="L587" s="157"/>
      <c r="M587" s="162"/>
      <c r="T587" s="163"/>
      <c r="AT587" s="158" t="s">
        <v>183</v>
      </c>
      <c r="AU587" s="158" t="s">
        <v>85</v>
      </c>
      <c r="AV587" s="13" t="s">
        <v>85</v>
      </c>
      <c r="AW587" s="13" t="s">
        <v>32</v>
      </c>
      <c r="AX587" s="13" t="s">
        <v>76</v>
      </c>
      <c r="AY587" s="158" t="s">
        <v>174</v>
      </c>
    </row>
    <row r="588" spans="2:65" s="13" customFormat="1" ht="10">
      <c r="B588" s="157"/>
      <c r="D588" s="151" t="s">
        <v>183</v>
      </c>
      <c r="E588" s="158" t="s">
        <v>1</v>
      </c>
      <c r="F588" s="159" t="s">
        <v>740</v>
      </c>
      <c r="H588" s="160">
        <v>17.100000000000001</v>
      </c>
      <c r="I588" s="161"/>
      <c r="L588" s="157"/>
      <c r="M588" s="162"/>
      <c r="T588" s="163"/>
      <c r="AT588" s="158" t="s">
        <v>183</v>
      </c>
      <c r="AU588" s="158" t="s">
        <v>85</v>
      </c>
      <c r="AV588" s="13" t="s">
        <v>85</v>
      </c>
      <c r="AW588" s="13" t="s">
        <v>32</v>
      </c>
      <c r="AX588" s="13" t="s">
        <v>76</v>
      </c>
      <c r="AY588" s="158" t="s">
        <v>174</v>
      </c>
    </row>
    <row r="589" spans="2:65" s="13" customFormat="1" ht="10">
      <c r="B589" s="157"/>
      <c r="D589" s="151" t="s">
        <v>183</v>
      </c>
      <c r="E589" s="158" t="s">
        <v>1</v>
      </c>
      <c r="F589" s="159" t="s">
        <v>741</v>
      </c>
      <c r="H589" s="160">
        <v>44.4</v>
      </c>
      <c r="I589" s="161"/>
      <c r="L589" s="157"/>
      <c r="M589" s="162"/>
      <c r="T589" s="163"/>
      <c r="AT589" s="158" t="s">
        <v>183</v>
      </c>
      <c r="AU589" s="158" t="s">
        <v>85</v>
      </c>
      <c r="AV589" s="13" t="s">
        <v>85</v>
      </c>
      <c r="AW589" s="13" t="s">
        <v>32</v>
      </c>
      <c r="AX589" s="13" t="s">
        <v>76</v>
      </c>
      <c r="AY589" s="158" t="s">
        <v>174</v>
      </c>
    </row>
    <row r="590" spans="2:65" s="14" customFormat="1" ht="10">
      <c r="B590" s="164"/>
      <c r="D590" s="151" t="s">
        <v>183</v>
      </c>
      <c r="E590" s="165" t="s">
        <v>1</v>
      </c>
      <c r="F590" s="166" t="s">
        <v>187</v>
      </c>
      <c r="H590" s="167">
        <v>124.5</v>
      </c>
      <c r="I590" s="168"/>
      <c r="L590" s="164"/>
      <c r="M590" s="169"/>
      <c r="T590" s="170"/>
      <c r="AT590" s="165" t="s">
        <v>183</v>
      </c>
      <c r="AU590" s="165" t="s">
        <v>85</v>
      </c>
      <c r="AV590" s="14" t="s">
        <v>188</v>
      </c>
      <c r="AW590" s="14" t="s">
        <v>32</v>
      </c>
      <c r="AX590" s="14" t="s">
        <v>76</v>
      </c>
      <c r="AY590" s="165" t="s">
        <v>174</v>
      </c>
    </row>
    <row r="591" spans="2:65" s="15" customFormat="1" ht="10">
      <c r="B591" s="171"/>
      <c r="D591" s="151" t="s">
        <v>183</v>
      </c>
      <c r="E591" s="172" t="s">
        <v>1</v>
      </c>
      <c r="F591" s="173" t="s">
        <v>189</v>
      </c>
      <c r="H591" s="174">
        <v>124.5</v>
      </c>
      <c r="I591" s="175"/>
      <c r="L591" s="171"/>
      <c r="M591" s="176"/>
      <c r="T591" s="177"/>
      <c r="AT591" s="172" t="s">
        <v>183</v>
      </c>
      <c r="AU591" s="172" t="s">
        <v>85</v>
      </c>
      <c r="AV591" s="15" t="s">
        <v>181</v>
      </c>
      <c r="AW591" s="15" t="s">
        <v>32</v>
      </c>
      <c r="AX591" s="15" t="s">
        <v>83</v>
      </c>
      <c r="AY591" s="172" t="s">
        <v>174</v>
      </c>
    </row>
    <row r="592" spans="2:65" s="1" customFormat="1" ht="24.15" customHeight="1">
      <c r="B592" s="32"/>
      <c r="C592" s="137" t="s">
        <v>742</v>
      </c>
      <c r="D592" s="137" t="s">
        <v>176</v>
      </c>
      <c r="E592" s="138" t="s">
        <v>743</v>
      </c>
      <c r="F592" s="139" t="s">
        <v>744</v>
      </c>
      <c r="G592" s="140" t="s">
        <v>179</v>
      </c>
      <c r="H592" s="141">
        <v>144.18</v>
      </c>
      <c r="I592" s="142"/>
      <c r="J592" s="143">
        <f>ROUND(I592*H592,2)</f>
        <v>0</v>
      </c>
      <c r="K592" s="139" t="s">
        <v>180</v>
      </c>
      <c r="L592" s="32"/>
      <c r="M592" s="144" t="s">
        <v>1</v>
      </c>
      <c r="N592" s="145" t="s">
        <v>41</v>
      </c>
      <c r="P592" s="146">
        <f>O592*H592</f>
        <v>0</v>
      </c>
      <c r="Q592" s="146">
        <v>4.0000000000000003E-5</v>
      </c>
      <c r="R592" s="146">
        <f>Q592*H592</f>
        <v>5.767200000000001E-3</v>
      </c>
      <c r="S592" s="146">
        <v>0</v>
      </c>
      <c r="T592" s="147">
        <f>S592*H592</f>
        <v>0</v>
      </c>
      <c r="AR592" s="148" t="s">
        <v>272</v>
      </c>
      <c r="AT592" s="148" t="s">
        <v>176</v>
      </c>
      <c r="AU592" s="148" t="s">
        <v>85</v>
      </c>
      <c r="AY592" s="17" t="s">
        <v>174</v>
      </c>
      <c r="BE592" s="149">
        <f>IF(N592="základní",J592,0)</f>
        <v>0</v>
      </c>
      <c r="BF592" s="149">
        <f>IF(N592="snížená",J592,0)</f>
        <v>0</v>
      </c>
      <c r="BG592" s="149">
        <f>IF(N592="zákl. přenesená",J592,0)</f>
        <v>0</v>
      </c>
      <c r="BH592" s="149">
        <f>IF(N592="sníž. přenesená",J592,0)</f>
        <v>0</v>
      </c>
      <c r="BI592" s="149">
        <f>IF(N592="nulová",J592,0)</f>
        <v>0</v>
      </c>
      <c r="BJ592" s="17" t="s">
        <v>83</v>
      </c>
      <c r="BK592" s="149">
        <f>ROUND(I592*H592,2)</f>
        <v>0</v>
      </c>
      <c r="BL592" s="17" t="s">
        <v>272</v>
      </c>
      <c r="BM592" s="148" t="s">
        <v>745</v>
      </c>
    </row>
    <row r="593" spans="2:65" s="12" customFormat="1" ht="10">
      <c r="B593" s="150"/>
      <c r="D593" s="151" t="s">
        <v>183</v>
      </c>
      <c r="E593" s="152" t="s">
        <v>1</v>
      </c>
      <c r="F593" s="153" t="s">
        <v>205</v>
      </c>
      <c r="H593" s="152" t="s">
        <v>1</v>
      </c>
      <c r="I593" s="154"/>
      <c r="L593" s="150"/>
      <c r="M593" s="155"/>
      <c r="T593" s="156"/>
      <c r="AT593" s="152" t="s">
        <v>183</v>
      </c>
      <c r="AU593" s="152" t="s">
        <v>85</v>
      </c>
      <c r="AV593" s="12" t="s">
        <v>83</v>
      </c>
      <c r="AW593" s="12" t="s">
        <v>32</v>
      </c>
      <c r="AX593" s="12" t="s">
        <v>76</v>
      </c>
      <c r="AY593" s="152" t="s">
        <v>174</v>
      </c>
    </row>
    <row r="594" spans="2:65" s="13" customFormat="1" ht="10">
      <c r="B594" s="157"/>
      <c r="D594" s="151" t="s">
        <v>183</v>
      </c>
      <c r="E594" s="158" t="s">
        <v>1</v>
      </c>
      <c r="F594" s="159" t="s">
        <v>746</v>
      </c>
      <c r="H594" s="160">
        <v>64.8</v>
      </c>
      <c r="I594" s="161"/>
      <c r="L594" s="157"/>
      <c r="M594" s="162"/>
      <c r="T594" s="163"/>
      <c r="AT594" s="158" t="s">
        <v>183</v>
      </c>
      <c r="AU594" s="158" t="s">
        <v>85</v>
      </c>
      <c r="AV594" s="13" t="s">
        <v>85</v>
      </c>
      <c r="AW594" s="13" t="s">
        <v>32</v>
      </c>
      <c r="AX594" s="13" t="s">
        <v>76</v>
      </c>
      <c r="AY594" s="158" t="s">
        <v>174</v>
      </c>
    </row>
    <row r="595" spans="2:65" s="13" customFormat="1" ht="10">
      <c r="B595" s="157"/>
      <c r="D595" s="151" t="s">
        <v>183</v>
      </c>
      <c r="E595" s="158" t="s">
        <v>1</v>
      </c>
      <c r="F595" s="159" t="s">
        <v>747</v>
      </c>
      <c r="H595" s="160">
        <v>9</v>
      </c>
      <c r="I595" s="161"/>
      <c r="L595" s="157"/>
      <c r="M595" s="162"/>
      <c r="T595" s="163"/>
      <c r="AT595" s="158" t="s">
        <v>183</v>
      </c>
      <c r="AU595" s="158" t="s">
        <v>85</v>
      </c>
      <c r="AV595" s="13" t="s">
        <v>85</v>
      </c>
      <c r="AW595" s="13" t="s">
        <v>32</v>
      </c>
      <c r="AX595" s="13" t="s">
        <v>76</v>
      </c>
      <c r="AY595" s="158" t="s">
        <v>174</v>
      </c>
    </row>
    <row r="596" spans="2:65" s="13" customFormat="1" ht="10">
      <c r="B596" s="157"/>
      <c r="D596" s="151" t="s">
        <v>183</v>
      </c>
      <c r="E596" s="158" t="s">
        <v>1</v>
      </c>
      <c r="F596" s="159" t="s">
        <v>748</v>
      </c>
      <c r="H596" s="160">
        <v>17.100000000000001</v>
      </c>
      <c r="I596" s="161"/>
      <c r="L596" s="157"/>
      <c r="M596" s="162"/>
      <c r="T596" s="163"/>
      <c r="AT596" s="158" t="s">
        <v>183</v>
      </c>
      <c r="AU596" s="158" t="s">
        <v>85</v>
      </c>
      <c r="AV596" s="13" t="s">
        <v>85</v>
      </c>
      <c r="AW596" s="13" t="s">
        <v>32</v>
      </c>
      <c r="AX596" s="13" t="s">
        <v>76</v>
      </c>
      <c r="AY596" s="158" t="s">
        <v>174</v>
      </c>
    </row>
    <row r="597" spans="2:65" s="13" customFormat="1" ht="10">
      <c r="B597" s="157"/>
      <c r="D597" s="151" t="s">
        <v>183</v>
      </c>
      <c r="E597" s="158" t="s">
        <v>1</v>
      </c>
      <c r="F597" s="159" t="s">
        <v>749</v>
      </c>
      <c r="H597" s="160">
        <v>53.28</v>
      </c>
      <c r="I597" s="161"/>
      <c r="L597" s="157"/>
      <c r="M597" s="162"/>
      <c r="T597" s="163"/>
      <c r="AT597" s="158" t="s">
        <v>183</v>
      </c>
      <c r="AU597" s="158" t="s">
        <v>85</v>
      </c>
      <c r="AV597" s="13" t="s">
        <v>85</v>
      </c>
      <c r="AW597" s="13" t="s">
        <v>32</v>
      </c>
      <c r="AX597" s="13" t="s">
        <v>76</v>
      </c>
      <c r="AY597" s="158" t="s">
        <v>174</v>
      </c>
    </row>
    <row r="598" spans="2:65" s="14" customFormat="1" ht="10">
      <c r="B598" s="164"/>
      <c r="D598" s="151" t="s">
        <v>183</v>
      </c>
      <c r="E598" s="165" t="s">
        <v>1</v>
      </c>
      <c r="F598" s="166" t="s">
        <v>187</v>
      </c>
      <c r="H598" s="167">
        <v>144.18</v>
      </c>
      <c r="I598" s="168"/>
      <c r="L598" s="164"/>
      <c r="M598" s="169"/>
      <c r="T598" s="170"/>
      <c r="AT598" s="165" t="s">
        <v>183</v>
      </c>
      <c r="AU598" s="165" t="s">
        <v>85</v>
      </c>
      <c r="AV598" s="14" t="s">
        <v>188</v>
      </c>
      <c r="AW598" s="14" t="s">
        <v>32</v>
      </c>
      <c r="AX598" s="14" t="s">
        <v>76</v>
      </c>
      <c r="AY598" s="165" t="s">
        <v>174</v>
      </c>
    </row>
    <row r="599" spans="2:65" s="15" customFormat="1" ht="10">
      <c r="B599" s="171"/>
      <c r="D599" s="151" t="s">
        <v>183</v>
      </c>
      <c r="E599" s="172" t="s">
        <v>1</v>
      </c>
      <c r="F599" s="173" t="s">
        <v>189</v>
      </c>
      <c r="H599" s="174">
        <v>144.18</v>
      </c>
      <c r="I599" s="175"/>
      <c r="L599" s="171"/>
      <c r="M599" s="176"/>
      <c r="T599" s="177"/>
      <c r="AT599" s="172" t="s">
        <v>183</v>
      </c>
      <c r="AU599" s="172" t="s">
        <v>85</v>
      </c>
      <c r="AV599" s="15" t="s">
        <v>181</v>
      </c>
      <c r="AW599" s="15" t="s">
        <v>32</v>
      </c>
      <c r="AX599" s="15" t="s">
        <v>83</v>
      </c>
      <c r="AY599" s="172" t="s">
        <v>174</v>
      </c>
    </row>
    <row r="600" spans="2:65" s="1" customFormat="1" ht="24.15" customHeight="1">
      <c r="B600" s="32"/>
      <c r="C600" s="178" t="s">
        <v>750</v>
      </c>
      <c r="D600" s="178" t="s">
        <v>256</v>
      </c>
      <c r="E600" s="179" t="s">
        <v>751</v>
      </c>
      <c r="F600" s="180" t="s">
        <v>752</v>
      </c>
      <c r="G600" s="181" t="s">
        <v>179</v>
      </c>
      <c r="H600" s="182">
        <v>176.04400000000001</v>
      </c>
      <c r="I600" s="183"/>
      <c r="J600" s="184">
        <f>ROUND(I600*H600,2)</f>
        <v>0</v>
      </c>
      <c r="K600" s="180" t="s">
        <v>180</v>
      </c>
      <c r="L600" s="185"/>
      <c r="M600" s="186" t="s">
        <v>1</v>
      </c>
      <c r="N600" s="187" t="s">
        <v>41</v>
      </c>
      <c r="P600" s="146">
        <f>O600*H600</f>
        <v>0</v>
      </c>
      <c r="Q600" s="146">
        <v>2.9999999999999997E-4</v>
      </c>
      <c r="R600" s="146">
        <f>Q600*H600</f>
        <v>5.2813199999999998E-2</v>
      </c>
      <c r="S600" s="146">
        <v>0</v>
      </c>
      <c r="T600" s="147">
        <f>S600*H600</f>
        <v>0</v>
      </c>
      <c r="AR600" s="148" t="s">
        <v>363</v>
      </c>
      <c r="AT600" s="148" t="s">
        <v>256</v>
      </c>
      <c r="AU600" s="148" t="s">
        <v>85</v>
      </c>
      <c r="AY600" s="17" t="s">
        <v>174</v>
      </c>
      <c r="BE600" s="149">
        <f>IF(N600="základní",J600,0)</f>
        <v>0</v>
      </c>
      <c r="BF600" s="149">
        <f>IF(N600="snížená",J600,0)</f>
        <v>0</v>
      </c>
      <c r="BG600" s="149">
        <f>IF(N600="zákl. přenesená",J600,0)</f>
        <v>0</v>
      </c>
      <c r="BH600" s="149">
        <f>IF(N600="sníž. přenesená",J600,0)</f>
        <v>0</v>
      </c>
      <c r="BI600" s="149">
        <f>IF(N600="nulová",J600,0)</f>
        <v>0</v>
      </c>
      <c r="BJ600" s="17" t="s">
        <v>83</v>
      </c>
      <c r="BK600" s="149">
        <f>ROUND(I600*H600,2)</f>
        <v>0</v>
      </c>
      <c r="BL600" s="17" t="s">
        <v>272</v>
      </c>
      <c r="BM600" s="148" t="s">
        <v>753</v>
      </c>
    </row>
    <row r="601" spans="2:65" s="13" customFormat="1" ht="10">
      <c r="B601" s="157"/>
      <c r="D601" s="151" t="s">
        <v>183</v>
      </c>
      <c r="F601" s="159" t="s">
        <v>754</v>
      </c>
      <c r="H601" s="160">
        <v>176.04400000000001</v>
      </c>
      <c r="I601" s="161"/>
      <c r="L601" s="157"/>
      <c r="M601" s="162"/>
      <c r="T601" s="163"/>
      <c r="AT601" s="158" t="s">
        <v>183</v>
      </c>
      <c r="AU601" s="158" t="s">
        <v>85</v>
      </c>
      <c r="AV601" s="13" t="s">
        <v>85</v>
      </c>
      <c r="AW601" s="13" t="s">
        <v>4</v>
      </c>
      <c r="AX601" s="13" t="s">
        <v>83</v>
      </c>
      <c r="AY601" s="158" t="s">
        <v>174</v>
      </c>
    </row>
    <row r="602" spans="2:65" s="1" customFormat="1" ht="33" customHeight="1">
      <c r="B602" s="32"/>
      <c r="C602" s="137" t="s">
        <v>755</v>
      </c>
      <c r="D602" s="137" t="s">
        <v>176</v>
      </c>
      <c r="E602" s="138" t="s">
        <v>756</v>
      </c>
      <c r="F602" s="139" t="s">
        <v>757</v>
      </c>
      <c r="G602" s="140" t="s">
        <v>758</v>
      </c>
      <c r="H602" s="188"/>
      <c r="I602" s="142"/>
      <c r="J602" s="143">
        <f>ROUND(I602*H602,2)</f>
        <v>0</v>
      </c>
      <c r="K602" s="139" t="s">
        <v>180</v>
      </c>
      <c r="L602" s="32"/>
      <c r="M602" s="144" t="s">
        <v>1</v>
      </c>
      <c r="N602" s="145" t="s">
        <v>41</v>
      </c>
      <c r="P602" s="146">
        <f>O602*H602</f>
        <v>0</v>
      </c>
      <c r="Q602" s="146">
        <v>0</v>
      </c>
      <c r="R602" s="146">
        <f>Q602*H602</f>
        <v>0</v>
      </c>
      <c r="S602" s="146">
        <v>0</v>
      </c>
      <c r="T602" s="147">
        <f>S602*H602</f>
        <v>0</v>
      </c>
      <c r="AR602" s="148" t="s">
        <v>272</v>
      </c>
      <c r="AT602" s="148" t="s">
        <v>176</v>
      </c>
      <c r="AU602" s="148" t="s">
        <v>85</v>
      </c>
      <c r="AY602" s="17" t="s">
        <v>174</v>
      </c>
      <c r="BE602" s="149">
        <f>IF(N602="základní",J602,0)</f>
        <v>0</v>
      </c>
      <c r="BF602" s="149">
        <f>IF(N602="snížená",J602,0)</f>
        <v>0</v>
      </c>
      <c r="BG602" s="149">
        <f>IF(N602="zákl. přenesená",J602,0)</f>
        <v>0</v>
      </c>
      <c r="BH602" s="149">
        <f>IF(N602="sníž. přenesená",J602,0)</f>
        <v>0</v>
      </c>
      <c r="BI602" s="149">
        <f>IF(N602="nulová",J602,0)</f>
        <v>0</v>
      </c>
      <c r="BJ602" s="17" t="s">
        <v>83</v>
      </c>
      <c r="BK602" s="149">
        <f>ROUND(I602*H602,2)</f>
        <v>0</v>
      </c>
      <c r="BL602" s="17" t="s">
        <v>272</v>
      </c>
      <c r="BM602" s="148" t="s">
        <v>759</v>
      </c>
    </row>
    <row r="603" spans="2:65" s="11" customFormat="1" ht="22.75" customHeight="1">
      <c r="B603" s="125"/>
      <c r="D603" s="126" t="s">
        <v>75</v>
      </c>
      <c r="E603" s="135" t="s">
        <v>760</v>
      </c>
      <c r="F603" s="135" t="s">
        <v>761</v>
      </c>
      <c r="I603" s="128"/>
      <c r="J603" s="136">
        <f>BK603</f>
        <v>0</v>
      </c>
      <c r="L603" s="125"/>
      <c r="M603" s="130"/>
      <c r="P603" s="131">
        <f>SUM(P604:P662)</f>
        <v>0</v>
      </c>
      <c r="R603" s="131">
        <f>SUM(R604:R662)</f>
        <v>1.9576496400000001</v>
      </c>
      <c r="T603" s="132">
        <f>SUM(T604:T662)</f>
        <v>1.1799249999999999</v>
      </c>
      <c r="AR603" s="126" t="s">
        <v>85</v>
      </c>
      <c r="AT603" s="133" t="s">
        <v>75</v>
      </c>
      <c r="AU603" s="133" t="s">
        <v>83</v>
      </c>
      <c r="AY603" s="126" t="s">
        <v>174</v>
      </c>
      <c r="BK603" s="134">
        <f>SUM(BK604:BK662)</f>
        <v>0</v>
      </c>
    </row>
    <row r="604" spans="2:65" s="1" customFormat="1" ht="24.15" customHeight="1">
      <c r="B604" s="32"/>
      <c r="C604" s="137" t="s">
        <v>762</v>
      </c>
      <c r="D604" s="137" t="s">
        <v>176</v>
      </c>
      <c r="E604" s="138" t="s">
        <v>763</v>
      </c>
      <c r="F604" s="139" t="s">
        <v>764</v>
      </c>
      <c r="G604" s="140" t="s">
        <v>179</v>
      </c>
      <c r="H604" s="141">
        <v>100.175</v>
      </c>
      <c r="I604" s="142"/>
      <c r="J604" s="143">
        <f>ROUND(I604*H604,2)</f>
        <v>0</v>
      </c>
      <c r="K604" s="139" t="s">
        <v>180</v>
      </c>
      <c r="L604" s="32"/>
      <c r="M604" s="144" t="s">
        <v>1</v>
      </c>
      <c r="N604" s="145" t="s">
        <v>41</v>
      </c>
      <c r="P604" s="146">
        <f>O604*H604</f>
        <v>0</v>
      </c>
      <c r="Q604" s="146">
        <v>0</v>
      </c>
      <c r="R604" s="146">
        <f>Q604*H604</f>
        <v>0</v>
      </c>
      <c r="S604" s="146">
        <v>1.0999999999999999E-2</v>
      </c>
      <c r="T604" s="147">
        <f>S604*H604</f>
        <v>1.1019249999999998</v>
      </c>
      <c r="AR604" s="148" t="s">
        <v>272</v>
      </c>
      <c r="AT604" s="148" t="s">
        <v>176</v>
      </c>
      <c r="AU604" s="148" t="s">
        <v>85</v>
      </c>
      <c r="AY604" s="17" t="s">
        <v>174</v>
      </c>
      <c r="BE604" s="149">
        <f>IF(N604="základní",J604,0)</f>
        <v>0</v>
      </c>
      <c r="BF604" s="149">
        <f>IF(N604="snížená",J604,0)</f>
        <v>0</v>
      </c>
      <c r="BG604" s="149">
        <f>IF(N604="zákl. přenesená",J604,0)</f>
        <v>0</v>
      </c>
      <c r="BH604" s="149">
        <f>IF(N604="sníž. přenesená",J604,0)</f>
        <v>0</v>
      </c>
      <c r="BI604" s="149">
        <f>IF(N604="nulová",J604,0)</f>
        <v>0</v>
      </c>
      <c r="BJ604" s="17" t="s">
        <v>83</v>
      </c>
      <c r="BK604" s="149">
        <f>ROUND(I604*H604,2)</f>
        <v>0</v>
      </c>
      <c r="BL604" s="17" t="s">
        <v>272</v>
      </c>
      <c r="BM604" s="148" t="s">
        <v>765</v>
      </c>
    </row>
    <row r="605" spans="2:65" s="12" customFormat="1" ht="10">
      <c r="B605" s="150"/>
      <c r="D605" s="151" t="s">
        <v>183</v>
      </c>
      <c r="E605" s="152" t="s">
        <v>1</v>
      </c>
      <c r="F605" s="153" t="s">
        <v>632</v>
      </c>
      <c r="H605" s="152" t="s">
        <v>1</v>
      </c>
      <c r="I605" s="154"/>
      <c r="L605" s="150"/>
      <c r="M605" s="155"/>
      <c r="T605" s="156"/>
      <c r="AT605" s="152" t="s">
        <v>183</v>
      </c>
      <c r="AU605" s="152" t="s">
        <v>85</v>
      </c>
      <c r="AV605" s="12" t="s">
        <v>83</v>
      </c>
      <c r="AW605" s="12" t="s">
        <v>32</v>
      </c>
      <c r="AX605" s="12" t="s">
        <v>76</v>
      </c>
      <c r="AY605" s="152" t="s">
        <v>174</v>
      </c>
    </row>
    <row r="606" spans="2:65" s="13" customFormat="1" ht="10">
      <c r="B606" s="157"/>
      <c r="D606" s="151" t="s">
        <v>183</v>
      </c>
      <c r="E606" s="158" t="s">
        <v>1</v>
      </c>
      <c r="F606" s="159" t="s">
        <v>766</v>
      </c>
      <c r="H606" s="160">
        <v>28.95</v>
      </c>
      <c r="I606" s="161"/>
      <c r="L606" s="157"/>
      <c r="M606" s="162"/>
      <c r="T606" s="163"/>
      <c r="AT606" s="158" t="s">
        <v>183</v>
      </c>
      <c r="AU606" s="158" t="s">
        <v>85</v>
      </c>
      <c r="AV606" s="13" t="s">
        <v>85</v>
      </c>
      <c r="AW606" s="13" t="s">
        <v>32</v>
      </c>
      <c r="AX606" s="13" t="s">
        <v>76</v>
      </c>
      <c r="AY606" s="158" t="s">
        <v>174</v>
      </c>
    </row>
    <row r="607" spans="2:65" s="13" customFormat="1" ht="10">
      <c r="B607" s="157"/>
      <c r="D607" s="151" t="s">
        <v>183</v>
      </c>
      <c r="E607" s="158" t="s">
        <v>1</v>
      </c>
      <c r="F607" s="159" t="s">
        <v>767</v>
      </c>
      <c r="H607" s="160">
        <v>10.050000000000001</v>
      </c>
      <c r="I607" s="161"/>
      <c r="L607" s="157"/>
      <c r="M607" s="162"/>
      <c r="T607" s="163"/>
      <c r="AT607" s="158" t="s">
        <v>183</v>
      </c>
      <c r="AU607" s="158" t="s">
        <v>85</v>
      </c>
      <c r="AV607" s="13" t="s">
        <v>85</v>
      </c>
      <c r="AW607" s="13" t="s">
        <v>32</v>
      </c>
      <c r="AX607" s="13" t="s">
        <v>76</v>
      </c>
      <c r="AY607" s="158" t="s">
        <v>174</v>
      </c>
    </row>
    <row r="608" spans="2:65" s="14" customFormat="1" ht="10">
      <c r="B608" s="164"/>
      <c r="D608" s="151" t="s">
        <v>183</v>
      </c>
      <c r="E608" s="165" t="s">
        <v>1</v>
      </c>
      <c r="F608" s="166" t="s">
        <v>187</v>
      </c>
      <c r="H608" s="167">
        <v>39</v>
      </c>
      <c r="I608" s="168"/>
      <c r="L608" s="164"/>
      <c r="M608" s="169"/>
      <c r="T608" s="170"/>
      <c r="AT608" s="165" t="s">
        <v>183</v>
      </c>
      <c r="AU608" s="165" t="s">
        <v>85</v>
      </c>
      <c r="AV608" s="14" t="s">
        <v>188</v>
      </c>
      <c r="AW608" s="14" t="s">
        <v>32</v>
      </c>
      <c r="AX608" s="14" t="s">
        <v>76</v>
      </c>
      <c r="AY608" s="165" t="s">
        <v>174</v>
      </c>
    </row>
    <row r="609" spans="2:65" s="13" customFormat="1" ht="10">
      <c r="B609" s="157"/>
      <c r="D609" s="151" t="s">
        <v>183</v>
      </c>
      <c r="E609" s="158" t="s">
        <v>1</v>
      </c>
      <c r="F609" s="159" t="s">
        <v>768</v>
      </c>
      <c r="H609" s="160">
        <v>44.45</v>
      </c>
      <c r="I609" s="161"/>
      <c r="L609" s="157"/>
      <c r="M609" s="162"/>
      <c r="T609" s="163"/>
      <c r="AT609" s="158" t="s">
        <v>183</v>
      </c>
      <c r="AU609" s="158" t="s">
        <v>85</v>
      </c>
      <c r="AV609" s="13" t="s">
        <v>85</v>
      </c>
      <c r="AW609" s="13" t="s">
        <v>32</v>
      </c>
      <c r="AX609" s="13" t="s">
        <v>76</v>
      </c>
      <c r="AY609" s="158" t="s">
        <v>174</v>
      </c>
    </row>
    <row r="610" spans="2:65" s="13" customFormat="1" ht="10">
      <c r="B610" s="157"/>
      <c r="D610" s="151" t="s">
        <v>183</v>
      </c>
      <c r="E610" s="158" t="s">
        <v>1</v>
      </c>
      <c r="F610" s="159" t="s">
        <v>769</v>
      </c>
      <c r="H610" s="160">
        <v>16.725000000000001</v>
      </c>
      <c r="I610" s="161"/>
      <c r="L610" s="157"/>
      <c r="M610" s="162"/>
      <c r="T610" s="163"/>
      <c r="AT610" s="158" t="s">
        <v>183</v>
      </c>
      <c r="AU610" s="158" t="s">
        <v>85</v>
      </c>
      <c r="AV610" s="13" t="s">
        <v>85</v>
      </c>
      <c r="AW610" s="13" t="s">
        <v>32</v>
      </c>
      <c r="AX610" s="13" t="s">
        <v>76</v>
      </c>
      <c r="AY610" s="158" t="s">
        <v>174</v>
      </c>
    </row>
    <row r="611" spans="2:65" s="14" customFormat="1" ht="10">
      <c r="B611" s="164"/>
      <c r="D611" s="151" t="s">
        <v>183</v>
      </c>
      <c r="E611" s="165" t="s">
        <v>1</v>
      </c>
      <c r="F611" s="166" t="s">
        <v>187</v>
      </c>
      <c r="H611" s="167">
        <v>61.174999999999997</v>
      </c>
      <c r="I611" s="168"/>
      <c r="L611" s="164"/>
      <c r="M611" s="169"/>
      <c r="T611" s="170"/>
      <c r="AT611" s="165" t="s">
        <v>183</v>
      </c>
      <c r="AU611" s="165" t="s">
        <v>85</v>
      </c>
      <c r="AV611" s="14" t="s">
        <v>188</v>
      </c>
      <c r="AW611" s="14" t="s">
        <v>32</v>
      </c>
      <c r="AX611" s="14" t="s">
        <v>76</v>
      </c>
      <c r="AY611" s="165" t="s">
        <v>174</v>
      </c>
    </row>
    <row r="612" spans="2:65" s="15" customFormat="1" ht="10">
      <c r="B612" s="171"/>
      <c r="D612" s="151" t="s">
        <v>183</v>
      </c>
      <c r="E612" s="172" t="s">
        <v>1</v>
      </c>
      <c r="F612" s="173" t="s">
        <v>189</v>
      </c>
      <c r="H612" s="174">
        <v>100.175</v>
      </c>
      <c r="I612" s="175"/>
      <c r="L612" s="171"/>
      <c r="M612" s="176"/>
      <c r="T612" s="177"/>
      <c r="AT612" s="172" t="s">
        <v>183</v>
      </c>
      <c r="AU612" s="172" t="s">
        <v>85</v>
      </c>
      <c r="AV612" s="15" t="s">
        <v>181</v>
      </c>
      <c r="AW612" s="15" t="s">
        <v>32</v>
      </c>
      <c r="AX612" s="15" t="s">
        <v>83</v>
      </c>
      <c r="AY612" s="172" t="s">
        <v>174</v>
      </c>
    </row>
    <row r="613" spans="2:65" s="1" customFormat="1" ht="24.15" customHeight="1">
      <c r="B613" s="32"/>
      <c r="C613" s="137" t="s">
        <v>770</v>
      </c>
      <c r="D613" s="137" t="s">
        <v>176</v>
      </c>
      <c r="E613" s="138" t="s">
        <v>771</v>
      </c>
      <c r="F613" s="139" t="s">
        <v>772</v>
      </c>
      <c r="G613" s="140" t="s">
        <v>179</v>
      </c>
      <c r="H613" s="141">
        <v>39</v>
      </c>
      <c r="I613" s="142"/>
      <c r="J613" s="143">
        <f>ROUND(I613*H613,2)</f>
        <v>0</v>
      </c>
      <c r="K613" s="139" t="s">
        <v>180</v>
      </c>
      <c r="L613" s="32"/>
      <c r="M613" s="144" t="s">
        <v>1</v>
      </c>
      <c r="N613" s="145" t="s">
        <v>41</v>
      </c>
      <c r="P613" s="146">
        <f>O613*H613</f>
        <v>0</v>
      </c>
      <c r="Q613" s="146">
        <v>0</v>
      </c>
      <c r="R613" s="146">
        <f>Q613*H613</f>
        <v>0</v>
      </c>
      <c r="S613" s="146">
        <v>2E-3</v>
      </c>
      <c r="T613" s="147">
        <f>S613*H613</f>
        <v>7.8E-2</v>
      </c>
      <c r="AR613" s="148" t="s">
        <v>272</v>
      </c>
      <c r="AT613" s="148" t="s">
        <v>176</v>
      </c>
      <c r="AU613" s="148" t="s">
        <v>85</v>
      </c>
      <c r="AY613" s="17" t="s">
        <v>174</v>
      </c>
      <c r="BE613" s="149">
        <f>IF(N613="základní",J613,0)</f>
        <v>0</v>
      </c>
      <c r="BF613" s="149">
        <f>IF(N613="snížená",J613,0)</f>
        <v>0</v>
      </c>
      <c r="BG613" s="149">
        <f>IF(N613="zákl. přenesená",J613,0)</f>
        <v>0</v>
      </c>
      <c r="BH613" s="149">
        <f>IF(N613="sníž. přenesená",J613,0)</f>
        <v>0</v>
      </c>
      <c r="BI613" s="149">
        <f>IF(N613="nulová",J613,0)</f>
        <v>0</v>
      </c>
      <c r="BJ613" s="17" t="s">
        <v>83</v>
      </c>
      <c r="BK613" s="149">
        <f>ROUND(I613*H613,2)</f>
        <v>0</v>
      </c>
      <c r="BL613" s="17" t="s">
        <v>272</v>
      </c>
      <c r="BM613" s="148" t="s">
        <v>773</v>
      </c>
    </row>
    <row r="614" spans="2:65" s="12" customFormat="1" ht="10">
      <c r="B614" s="150"/>
      <c r="D614" s="151" t="s">
        <v>183</v>
      </c>
      <c r="E614" s="152" t="s">
        <v>1</v>
      </c>
      <c r="F614" s="153" t="s">
        <v>632</v>
      </c>
      <c r="H614" s="152" t="s">
        <v>1</v>
      </c>
      <c r="I614" s="154"/>
      <c r="L614" s="150"/>
      <c r="M614" s="155"/>
      <c r="T614" s="156"/>
      <c r="AT614" s="152" t="s">
        <v>183</v>
      </c>
      <c r="AU614" s="152" t="s">
        <v>85</v>
      </c>
      <c r="AV614" s="12" t="s">
        <v>83</v>
      </c>
      <c r="AW614" s="12" t="s">
        <v>32</v>
      </c>
      <c r="AX614" s="12" t="s">
        <v>76</v>
      </c>
      <c r="AY614" s="152" t="s">
        <v>174</v>
      </c>
    </row>
    <row r="615" spans="2:65" s="13" customFormat="1" ht="10">
      <c r="B615" s="157"/>
      <c r="D615" s="151" t="s">
        <v>183</v>
      </c>
      <c r="E615" s="158" t="s">
        <v>1</v>
      </c>
      <c r="F615" s="159" t="s">
        <v>766</v>
      </c>
      <c r="H615" s="160">
        <v>28.95</v>
      </c>
      <c r="I615" s="161"/>
      <c r="L615" s="157"/>
      <c r="M615" s="162"/>
      <c r="T615" s="163"/>
      <c r="AT615" s="158" t="s">
        <v>183</v>
      </c>
      <c r="AU615" s="158" t="s">
        <v>85</v>
      </c>
      <c r="AV615" s="13" t="s">
        <v>85</v>
      </c>
      <c r="AW615" s="13" t="s">
        <v>32</v>
      </c>
      <c r="AX615" s="13" t="s">
        <v>76</v>
      </c>
      <c r="AY615" s="158" t="s">
        <v>174</v>
      </c>
    </row>
    <row r="616" spans="2:65" s="13" customFormat="1" ht="10">
      <c r="B616" s="157"/>
      <c r="D616" s="151" t="s">
        <v>183</v>
      </c>
      <c r="E616" s="158" t="s">
        <v>1</v>
      </c>
      <c r="F616" s="159" t="s">
        <v>767</v>
      </c>
      <c r="H616" s="160">
        <v>10.050000000000001</v>
      </c>
      <c r="I616" s="161"/>
      <c r="L616" s="157"/>
      <c r="M616" s="162"/>
      <c r="T616" s="163"/>
      <c r="AT616" s="158" t="s">
        <v>183</v>
      </c>
      <c r="AU616" s="158" t="s">
        <v>85</v>
      </c>
      <c r="AV616" s="13" t="s">
        <v>85</v>
      </c>
      <c r="AW616" s="13" t="s">
        <v>32</v>
      </c>
      <c r="AX616" s="13" t="s">
        <v>76</v>
      </c>
      <c r="AY616" s="158" t="s">
        <v>174</v>
      </c>
    </row>
    <row r="617" spans="2:65" s="14" customFormat="1" ht="10">
      <c r="B617" s="164"/>
      <c r="D617" s="151" t="s">
        <v>183</v>
      </c>
      <c r="E617" s="165" t="s">
        <v>1</v>
      </c>
      <c r="F617" s="166" t="s">
        <v>187</v>
      </c>
      <c r="H617" s="167">
        <v>39</v>
      </c>
      <c r="I617" s="168"/>
      <c r="L617" s="164"/>
      <c r="M617" s="169"/>
      <c r="T617" s="170"/>
      <c r="AT617" s="165" t="s">
        <v>183</v>
      </c>
      <c r="AU617" s="165" t="s">
        <v>85</v>
      </c>
      <c r="AV617" s="14" t="s">
        <v>188</v>
      </c>
      <c r="AW617" s="14" t="s">
        <v>32</v>
      </c>
      <c r="AX617" s="14" t="s">
        <v>76</v>
      </c>
      <c r="AY617" s="165" t="s">
        <v>174</v>
      </c>
    </row>
    <row r="618" spans="2:65" s="15" customFormat="1" ht="10">
      <c r="B618" s="171"/>
      <c r="D618" s="151" t="s">
        <v>183</v>
      </c>
      <c r="E618" s="172" t="s">
        <v>1</v>
      </c>
      <c r="F618" s="173" t="s">
        <v>189</v>
      </c>
      <c r="H618" s="174">
        <v>39</v>
      </c>
      <c r="I618" s="175"/>
      <c r="L618" s="171"/>
      <c r="M618" s="176"/>
      <c r="T618" s="177"/>
      <c r="AT618" s="172" t="s">
        <v>183</v>
      </c>
      <c r="AU618" s="172" t="s">
        <v>85</v>
      </c>
      <c r="AV618" s="15" t="s">
        <v>181</v>
      </c>
      <c r="AW618" s="15" t="s">
        <v>32</v>
      </c>
      <c r="AX618" s="15" t="s">
        <v>83</v>
      </c>
      <c r="AY618" s="172" t="s">
        <v>174</v>
      </c>
    </row>
    <row r="619" spans="2:65" s="1" customFormat="1" ht="24.15" customHeight="1">
      <c r="B619" s="32"/>
      <c r="C619" s="137" t="s">
        <v>774</v>
      </c>
      <c r="D619" s="137" t="s">
        <v>176</v>
      </c>
      <c r="E619" s="138" t="s">
        <v>775</v>
      </c>
      <c r="F619" s="139" t="s">
        <v>776</v>
      </c>
      <c r="G619" s="140" t="s">
        <v>179</v>
      </c>
      <c r="H619" s="141">
        <v>206.55</v>
      </c>
      <c r="I619" s="142"/>
      <c r="J619" s="143">
        <f>ROUND(I619*H619,2)</f>
        <v>0</v>
      </c>
      <c r="K619" s="139" t="s">
        <v>180</v>
      </c>
      <c r="L619" s="32"/>
      <c r="M619" s="144" t="s">
        <v>1</v>
      </c>
      <c r="N619" s="145" t="s">
        <v>41</v>
      </c>
      <c r="P619" s="146">
        <f>O619*H619</f>
        <v>0</v>
      </c>
      <c r="Q619" s="146">
        <v>8.8000000000000003E-4</v>
      </c>
      <c r="R619" s="146">
        <f>Q619*H619</f>
        <v>0.18176400000000001</v>
      </c>
      <c r="S619" s="146">
        <v>0</v>
      </c>
      <c r="T619" s="147">
        <f>S619*H619</f>
        <v>0</v>
      </c>
      <c r="AR619" s="148" t="s">
        <v>272</v>
      </c>
      <c r="AT619" s="148" t="s">
        <v>176</v>
      </c>
      <c r="AU619" s="148" t="s">
        <v>85</v>
      </c>
      <c r="AY619" s="17" t="s">
        <v>174</v>
      </c>
      <c r="BE619" s="149">
        <f>IF(N619="základní",J619,0)</f>
        <v>0</v>
      </c>
      <c r="BF619" s="149">
        <f>IF(N619="snížená",J619,0)</f>
        <v>0</v>
      </c>
      <c r="BG619" s="149">
        <f>IF(N619="zákl. přenesená",J619,0)</f>
        <v>0</v>
      </c>
      <c r="BH619" s="149">
        <f>IF(N619="sníž. přenesená",J619,0)</f>
        <v>0</v>
      </c>
      <c r="BI619" s="149">
        <f>IF(N619="nulová",J619,0)</f>
        <v>0</v>
      </c>
      <c r="BJ619" s="17" t="s">
        <v>83</v>
      </c>
      <c r="BK619" s="149">
        <f>ROUND(I619*H619,2)</f>
        <v>0</v>
      </c>
      <c r="BL619" s="17" t="s">
        <v>272</v>
      </c>
      <c r="BM619" s="148" t="s">
        <v>777</v>
      </c>
    </row>
    <row r="620" spans="2:65" s="12" customFormat="1" ht="10">
      <c r="B620" s="150"/>
      <c r="D620" s="151" t="s">
        <v>183</v>
      </c>
      <c r="E620" s="152" t="s">
        <v>1</v>
      </c>
      <c r="F620" s="153" t="s">
        <v>778</v>
      </c>
      <c r="H620" s="152" t="s">
        <v>1</v>
      </c>
      <c r="I620" s="154"/>
      <c r="L620" s="150"/>
      <c r="M620" s="155"/>
      <c r="T620" s="156"/>
      <c r="AT620" s="152" t="s">
        <v>183</v>
      </c>
      <c r="AU620" s="152" t="s">
        <v>85</v>
      </c>
      <c r="AV620" s="12" t="s">
        <v>83</v>
      </c>
      <c r="AW620" s="12" t="s">
        <v>32</v>
      </c>
      <c r="AX620" s="12" t="s">
        <v>76</v>
      </c>
      <c r="AY620" s="152" t="s">
        <v>174</v>
      </c>
    </row>
    <row r="621" spans="2:65" s="13" customFormat="1" ht="10">
      <c r="B621" s="157"/>
      <c r="D621" s="151" t="s">
        <v>183</v>
      </c>
      <c r="E621" s="158" t="s">
        <v>1</v>
      </c>
      <c r="F621" s="159" t="s">
        <v>779</v>
      </c>
      <c r="H621" s="160">
        <v>5.59</v>
      </c>
      <c r="I621" s="161"/>
      <c r="L621" s="157"/>
      <c r="M621" s="162"/>
      <c r="T621" s="163"/>
      <c r="AT621" s="158" t="s">
        <v>183</v>
      </c>
      <c r="AU621" s="158" t="s">
        <v>85</v>
      </c>
      <c r="AV621" s="13" t="s">
        <v>85</v>
      </c>
      <c r="AW621" s="13" t="s">
        <v>32</v>
      </c>
      <c r="AX621" s="13" t="s">
        <v>76</v>
      </c>
      <c r="AY621" s="158" t="s">
        <v>174</v>
      </c>
    </row>
    <row r="622" spans="2:65" s="13" customFormat="1" ht="10">
      <c r="B622" s="157"/>
      <c r="D622" s="151" t="s">
        <v>183</v>
      </c>
      <c r="E622" s="158" t="s">
        <v>1</v>
      </c>
      <c r="F622" s="159" t="s">
        <v>780</v>
      </c>
      <c r="H622" s="160">
        <v>116.2</v>
      </c>
      <c r="I622" s="161"/>
      <c r="L622" s="157"/>
      <c r="M622" s="162"/>
      <c r="T622" s="163"/>
      <c r="AT622" s="158" t="s">
        <v>183</v>
      </c>
      <c r="AU622" s="158" t="s">
        <v>85</v>
      </c>
      <c r="AV622" s="13" t="s">
        <v>85</v>
      </c>
      <c r="AW622" s="13" t="s">
        <v>32</v>
      </c>
      <c r="AX622" s="13" t="s">
        <v>76</v>
      </c>
      <c r="AY622" s="158" t="s">
        <v>174</v>
      </c>
    </row>
    <row r="623" spans="2:65" s="13" customFormat="1" ht="10">
      <c r="B623" s="157"/>
      <c r="D623" s="151" t="s">
        <v>183</v>
      </c>
      <c r="E623" s="158" t="s">
        <v>1</v>
      </c>
      <c r="F623" s="159" t="s">
        <v>781</v>
      </c>
      <c r="H623" s="160">
        <v>84.76</v>
      </c>
      <c r="I623" s="161"/>
      <c r="L623" s="157"/>
      <c r="M623" s="162"/>
      <c r="T623" s="163"/>
      <c r="AT623" s="158" t="s">
        <v>183</v>
      </c>
      <c r="AU623" s="158" t="s">
        <v>85</v>
      </c>
      <c r="AV623" s="13" t="s">
        <v>85</v>
      </c>
      <c r="AW623" s="13" t="s">
        <v>32</v>
      </c>
      <c r="AX623" s="13" t="s">
        <v>76</v>
      </c>
      <c r="AY623" s="158" t="s">
        <v>174</v>
      </c>
    </row>
    <row r="624" spans="2:65" s="14" customFormat="1" ht="10">
      <c r="B624" s="164"/>
      <c r="D624" s="151" t="s">
        <v>183</v>
      </c>
      <c r="E624" s="165" t="s">
        <v>1</v>
      </c>
      <c r="F624" s="166" t="s">
        <v>187</v>
      </c>
      <c r="H624" s="167">
        <v>206.55</v>
      </c>
      <c r="I624" s="168"/>
      <c r="L624" s="164"/>
      <c r="M624" s="169"/>
      <c r="T624" s="170"/>
      <c r="AT624" s="165" t="s">
        <v>183</v>
      </c>
      <c r="AU624" s="165" t="s">
        <v>85</v>
      </c>
      <c r="AV624" s="14" t="s">
        <v>188</v>
      </c>
      <c r="AW624" s="14" t="s">
        <v>32</v>
      </c>
      <c r="AX624" s="14" t="s">
        <v>76</v>
      </c>
      <c r="AY624" s="165" t="s">
        <v>174</v>
      </c>
    </row>
    <row r="625" spans="2:65" s="15" customFormat="1" ht="10">
      <c r="B625" s="171"/>
      <c r="D625" s="151" t="s">
        <v>183</v>
      </c>
      <c r="E625" s="172" t="s">
        <v>1</v>
      </c>
      <c r="F625" s="173" t="s">
        <v>189</v>
      </c>
      <c r="H625" s="174">
        <v>206.55</v>
      </c>
      <c r="I625" s="175"/>
      <c r="L625" s="171"/>
      <c r="M625" s="176"/>
      <c r="T625" s="177"/>
      <c r="AT625" s="172" t="s">
        <v>183</v>
      </c>
      <c r="AU625" s="172" t="s">
        <v>85</v>
      </c>
      <c r="AV625" s="15" t="s">
        <v>181</v>
      </c>
      <c r="AW625" s="15" t="s">
        <v>32</v>
      </c>
      <c r="AX625" s="15" t="s">
        <v>83</v>
      </c>
      <c r="AY625" s="172" t="s">
        <v>174</v>
      </c>
    </row>
    <row r="626" spans="2:65" s="1" customFormat="1" ht="49" customHeight="1">
      <c r="B626" s="32"/>
      <c r="C626" s="178" t="s">
        <v>782</v>
      </c>
      <c r="D626" s="178" t="s">
        <v>256</v>
      </c>
      <c r="E626" s="179" t="s">
        <v>783</v>
      </c>
      <c r="F626" s="180" t="s">
        <v>784</v>
      </c>
      <c r="G626" s="181" t="s">
        <v>179</v>
      </c>
      <c r="H626" s="182">
        <v>240.73400000000001</v>
      </c>
      <c r="I626" s="183"/>
      <c r="J626" s="184">
        <f>ROUND(I626*H626,2)</f>
        <v>0</v>
      </c>
      <c r="K626" s="180" t="s">
        <v>180</v>
      </c>
      <c r="L626" s="185"/>
      <c r="M626" s="186" t="s">
        <v>1</v>
      </c>
      <c r="N626" s="187" t="s">
        <v>41</v>
      </c>
      <c r="P626" s="146">
        <f>O626*H626</f>
        <v>0</v>
      </c>
      <c r="Q626" s="146">
        <v>5.4000000000000003E-3</v>
      </c>
      <c r="R626" s="146">
        <f>Q626*H626</f>
        <v>1.2999636000000001</v>
      </c>
      <c r="S626" s="146">
        <v>0</v>
      </c>
      <c r="T626" s="147">
        <f>S626*H626</f>
        <v>0</v>
      </c>
      <c r="AR626" s="148" t="s">
        <v>363</v>
      </c>
      <c r="AT626" s="148" t="s">
        <v>256</v>
      </c>
      <c r="AU626" s="148" t="s">
        <v>85</v>
      </c>
      <c r="AY626" s="17" t="s">
        <v>174</v>
      </c>
      <c r="BE626" s="149">
        <f>IF(N626="základní",J626,0)</f>
        <v>0</v>
      </c>
      <c r="BF626" s="149">
        <f>IF(N626="snížená",J626,0)</f>
        <v>0</v>
      </c>
      <c r="BG626" s="149">
        <f>IF(N626="zákl. přenesená",J626,0)</f>
        <v>0</v>
      </c>
      <c r="BH626" s="149">
        <f>IF(N626="sníž. přenesená",J626,0)</f>
        <v>0</v>
      </c>
      <c r="BI626" s="149">
        <f>IF(N626="nulová",J626,0)</f>
        <v>0</v>
      </c>
      <c r="BJ626" s="17" t="s">
        <v>83</v>
      </c>
      <c r="BK626" s="149">
        <f>ROUND(I626*H626,2)</f>
        <v>0</v>
      </c>
      <c r="BL626" s="17" t="s">
        <v>272</v>
      </c>
      <c r="BM626" s="148" t="s">
        <v>785</v>
      </c>
    </row>
    <row r="627" spans="2:65" s="13" customFormat="1" ht="10">
      <c r="B627" s="157"/>
      <c r="D627" s="151" t="s">
        <v>183</v>
      </c>
      <c r="F627" s="159" t="s">
        <v>786</v>
      </c>
      <c r="H627" s="160">
        <v>240.73400000000001</v>
      </c>
      <c r="I627" s="161"/>
      <c r="L627" s="157"/>
      <c r="M627" s="162"/>
      <c r="T627" s="163"/>
      <c r="AT627" s="158" t="s">
        <v>183</v>
      </c>
      <c r="AU627" s="158" t="s">
        <v>85</v>
      </c>
      <c r="AV627" s="13" t="s">
        <v>85</v>
      </c>
      <c r="AW627" s="13" t="s">
        <v>4</v>
      </c>
      <c r="AX627" s="13" t="s">
        <v>83</v>
      </c>
      <c r="AY627" s="158" t="s">
        <v>174</v>
      </c>
    </row>
    <row r="628" spans="2:65" s="1" customFormat="1" ht="24.15" customHeight="1">
      <c r="B628" s="32"/>
      <c r="C628" s="137" t="s">
        <v>787</v>
      </c>
      <c r="D628" s="137" t="s">
        <v>176</v>
      </c>
      <c r="E628" s="138" t="s">
        <v>788</v>
      </c>
      <c r="F628" s="139" t="s">
        <v>789</v>
      </c>
      <c r="G628" s="140" t="s">
        <v>179</v>
      </c>
      <c r="H628" s="141">
        <v>115.45399999999999</v>
      </c>
      <c r="I628" s="142"/>
      <c r="J628" s="143">
        <f>ROUND(I628*H628,2)</f>
        <v>0</v>
      </c>
      <c r="K628" s="139" t="s">
        <v>180</v>
      </c>
      <c r="L628" s="32"/>
      <c r="M628" s="144" t="s">
        <v>1</v>
      </c>
      <c r="N628" s="145" t="s">
        <v>41</v>
      </c>
      <c r="P628" s="146">
        <f>O628*H628</f>
        <v>0</v>
      </c>
      <c r="Q628" s="146">
        <v>4.6000000000000001E-4</v>
      </c>
      <c r="R628" s="146">
        <f>Q628*H628</f>
        <v>5.3108839999999997E-2</v>
      </c>
      <c r="S628" s="146">
        <v>0</v>
      </c>
      <c r="T628" s="147">
        <f>S628*H628</f>
        <v>0</v>
      </c>
      <c r="AR628" s="148" t="s">
        <v>272</v>
      </c>
      <c r="AT628" s="148" t="s">
        <v>176</v>
      </c>
      <c r="AU628" s="148" t="s">
        <v>85</v>
      </c>
      <c r="AY628" s="17" t="s">
        <v>174</v>
      </c>
      <c r="BE628" s="149">
        <f>IF(N628="základní",J628,0)</f>
        <v>0</v>
      </c>
      <c r="BF628" s="149">
        <f>IF(N628="snížená",J628,0)</f>
        <v>0</v>
      </c>
      <c r="BG628" s="149">
        <f>IF(N628="zákl. přenesená",J628,0)</f>
        <v>0</v>
      </c>
      <c r="BH628" s="149">
        <f>IF(N628="sníž. přenesená",J628,0)</f>
        <v>0</v>
      </c>
      <c r="BI628" s="149">
        <f>IF(N628="nulová",J628,0)</f>
        <v>0</v>
      </c>
      <c r="BJ628" s="17" t="s">
        <v>83</v>
      </c>
      <c r="BK628" s="149">
        <f>ROUND(I628*H628,2)</f>
        <v>0</v>
      </c>
      <c r="BL628" s="17" t="s">
        <v>272</v>
      </c>
      <c r="BM628" s="148" t="s">
        <v>790</v>
      </c>
    </row>
    <row r="629" spans="2:65" s="12" customFormat="1" ht="10">
      <c r="B629" s="150"/>
      <c r="D629" s="151" t="s">
        <v>183</v>
      </c>
      <c r="E629" s="152" t="s">
        <v>1</v>
      </c>
      <c r="F629" s="153" t="s">
        <v>778</v>
      </c>
      <c r="H629" s="152" t="s">
        <v>1</v>
      </c>
      <c r="I629" s="154"/>
      <c r="L629" s="150"/>
      <c r="M629" s="155"/>
      <c r="T629" s="156"/>
      <c r="AT629" s="152" t="s">
        <v>183</v>
      </c>
      <c r="AU629" s="152" t="s">
        <v>85</v>
      </c>
      <c r="AV629" s="12" t="s">
        <v>83</v>
      </c>
      <c r="AW629" s="12" t="s">
        <v>32</v>
      </c>
      <c r="AX629" s="12" t="s">
        <v>76</v>
      </c>
      <c r="AY629" s="152" t="s">
        <v>174</v>
      </c>
    </row>
    <row r="630" spans="2:65" s="13" customFormat="1" ht="10">
      <c r="B630" s="157"/>
      <c r="D630" s="151" t="s">
        <v>183</v>
      </c>
      <c r="E630" s="158" t="s">
        <v>1</v>
      </c>
      <c r="F630" s="159" t="s">
        <v>791</v>
      </c>
      <c r="H630" s="160">
        <v>3.3540000000000001</v>
      </c>
      <c r="I630" s="161"/>
      <c r="L630" s="157"/>
      <c r="M630" s="162"/>
      <c r="T630" s="163"/>
      <c r="AT630" s="158" t="s">
        <v>183</v>
      </c>
      <c r="AU630" s="158" t="s">
        <v>85</v>
      </c>
      <c r="AV630" s="13" t="s">
        <v>85</v>
      </c>
      <c r="AW630" s="13" t="s">
        <v>32</v>
      </c>
      <c r="AX630" s="13" t="s">
        <v>76</v>
      </c>
      <c r="AY630" s="158" t="s">
        <v>174</v>
      </c>
    </row>
    <row r="631" spans="2:65" s="13" customFormat="1" ht="10">
      <c r="B631" s="157"/>
      <c r="D631" s="151" t="s">
        <v>183</v>
      </c>
      <c r="E631" s="158" t="s">
        <v>1</v>
      </c>
      <c r="F631" s="159" t="s">
        <v>792</v>
      </c>
      <c r="H631" s="160">
        <v>69.72</v>
      </c>
      <c r="I631" s="161"/>
      <c r="L631" s="157"/>
      <c r="M631" s="162"/>
      <c r="T631" s="163"/>
      <c r="AT631" s="158" t="s">
        <v>183</v>
      </c>
      <c r="AU631" s="158" t="s">
        <v>85</v>
      </c>
      <c r="AV631" s="13" t="s">
        <v>85</v>
      </c>
      <c r="AW631" s="13" t="s">
        <v>32</v>
      </c>
      <c r="AX631" s="13" t="s">
        <v>76</v>
      </c>
      <c r="AY631" s="158" t="s">
        <v>174</v>
      </c>
    </row>
    <row r="632" spans="2:65" s="13" customFormat="1" ht="10">
      <c r="B632" s="157"/>
      <c r="D632" s="151" t="s">
        <v>183</v>
      </c>
      <c r="E632" s="158" t="s">
        <v>1</v>
      </c>
      <c r="F632" s="159" t="s">
        <v>793</v>
      </c>
      <c r="H632" s="160">
        <v>42.38</v>
      </c>
      <c r="I632" s="161"/>
      <c r="L632" s="157"/>
      <c r="M632" s="162"/>
      <c r="T632" s="163"/>
      <c r="AT632" s="158" t="s">
        <v>183</v>
      </c>
      <c r="AU632" s="158" t="s">
        <v>85</v>
      </c>
      <c r="AV632" s="13" t="s">
        <v>85</v>
      </c>
      <c r="AW632" s="13" t="s">
        <v>32</v>
      </c>
      <c r="AX632" s="13" t="s">
        <v>76</v>
      </c>
      <c r="AY632" s="158" t="s">
        <v>174</v>
      </c>
    </row>
    <row r="633" spans="2:65" s="14" customFormat="1" ht="10">
      <c r="B633" s="164"/>
      <c r="D633" s="151" t="s">
        <v>183</v>
      </c>
      <c r="E633" s="165" t="s">
        <v>1</v>
      </c>
      <c r="F633" s="166" t="s">
        <v>187</v>
      </c>
      <c r="H633" s="167">
        <v>115.45399999999999</v>
      </c>
      <c r="I633" s="168"/>
      <c r="L633" s="164"/>
      <c r="M633" s="169"/>
      <c r="T633" s="170"/>
      <c r="AT633" s="165" t="s">
        <v>183</v>
      </c>
      <c r="AU633" s="165" t="s">
        <v>85</v>
      </c>
      <c r="AV633" s="14" t="s">
        <v>188</v>
      </c>
      <c r="AW633" s="14" t="s">
        <v>32</v>
      </c>
      <c r="AX633" s="14" t="s">
        <v>76</v>
      </c>
      <c r="AY633" s="165" t="s">
        <v>174</v>
      </c>
    </row>
    <row r="634" spans="2:65" s="15" customFormat="1" ht="10">
      <c r="B634" s="171"/>
      <c r="D634" s="151" t="s">
        <v>183</v>
      </c>
      <c r="E634" s="172" t="s">
        <v>1</v>
      </c>
      <c r="F634" s="173" t="s">
        <v>189</v>
      </c>
      <c r="H634" s="174">
        <v>115.45399999999999</v>
      </c>
      <c r="I634" s="175"/>
      <c r="L634" s="171"/>
      <c r="M634" s="176"/>
      <c r="T634" s="177"/>
      <c r="AT634" s="172" t="s">
        <v>183</v>
      </c>
      <c r="AU634" s="172" t="s">
        <v>85</v>
      </c>
      <c r="AV634" s="15" t="s">
        <v>181</v>
      </c>
      <c r="AW634" s="15" t="s">
        <v>32</v>
      </c>
      <c r="AX634" s="15" t="s">
        <v>83</v>
      </c>
      <c r="AY634" s="172" t="s">
        <v>174</v>
      </c>
    </row>
    <row r="635" spans="2:65" s="1" customFormat="1" ht="24.15" customHeight="1">
      <c r="B635" s="32"/>
      <c r="C635" s="178" t="s">
        <v>794</v>
      </c>
      <c r="D635" s="178" t="s">
        <v>256</v>
      </c>
      <c r="E635" s="179" t="s">
        <v>795</v>
      </c>
      <c r="F635" s="180" t="s">
        <v>796</v>
      </c>
      <c r="G635" s="181" t="s">
        <v>179</v>
      </c>
      <c r="H635" s="182">
        <v>134.56200000000001</v>
      </c>
      <c r="I635" s="183"/>
      <c r="J635" s="184">
        <f>ROUND(I635*H635,2)</f>
        <v>0</v>
      </c>
      <c r="K635" s="180" t="s">
        <v>180</v>
      </c>
      <c r="L635" s="185"/>
      <c r="M635" s="186" t="s">
        <v>1</v>
      </c>
      <c r="N635" s="187" t="s">
        <v>41</v>
      </c>
      <c r="P635" s="146">
        <f>O635*H635</f>
        <v>0</v>
      </c>
      <c r="Q635" s="146">
        <v>1.9E-3</v>
      </c>
      <c r="R635" s="146">
        <f>Q635*H635</f>
        <v>0.2556678</v>
      </c>
      <c r="S635" s="146">
        <v>0</v>
      </c>
      <c r="T635" s="147">
        <f>S635*H635</f>
        <v>0</v>
      </c>
      <c r="AR635" s="148" t="s">
        <v>363</v>
      </c>
      <c r="AT635" s="148" t="s">
        <v>256</v>
      </c>
      <c r="AU635" s="148" t="s">
        <v>85</v>
      </c>
      <c r="AY635" s="17" t="s">
        <v>174</v>
      </c>
      <c r="BE635" s="149">
        <f>IF(N635="základní",J635,0)</f>
        <v>0</v>
      </c>
      <c r="BF635" s="149">
        <f>IF(N635="snížená",J635,0)</f>
        <v>0</v>
      </c>
      <c r="BG635" s="149">
        <f>IF(N635="zákl. přenesená",J635,0)</f>
        <v>0</v>
      </c>
      <c r="BH635" s="149">
        <f>IF(N635="sníž. přenesená",J635,0)</f>
        <v>0</v>
      </c>
      <c r="BI635" s="149">
        <f>IF(N635="nulová",J635,0)</f>
        <v>0</v>
      </c>
      <c r="BJ635" s="17" t="s">
        <v>83</v>
      </c>
      <c r="BK635" s="149">
        <f>ROUND(I635*H635,2)</f>
        <v>0</v>
      </c>
      <c r="BL635" s="17" t="s">
        <v>272</v>
      </c>
      <c r="BM635" s="148" t="s">
        <v>797</v>
      </c>
    </row>
    <row r="636" spans="2:65" s="13" customFormat="1" ht="10">
      <c r="B636" s="157"/>
      <c r="D636" s="151" t="s">
        <v>183</v>
      </c>
      <c r="F636" s="159" t="s">
        <v>798</v>
      </c>
      <c r="H636" s="160">
        <v>134.56200000000001</v>
      </c>
      <c r="I636" s="161"/>
      <c r="L636" s="157"/>
      <c r="M636" s="162"/>
      <c r="T636" s="163"/>
      <c r="AT636" s="158" t="s">
        <v>183</v>
      </c>
      <c r="AU636" s="158" t="s">
        <v>85</v>
      </c>
      <c r="AV636" s="13" t="s">
        <v>85</v>
      </c>
      <c r="AW636" s="13" t="s">
        <v>4</v>
      </c>
      <c r="AX636" s="13" t="s">
        <v>83</v>
      </c>
      <c r="AY636" s="158" t="s">
        <v>174</v>
      </c>
    </row>
    <row r="637" spans="2:65" s="1" customFormat="1" ht="33" customHeight="1">
      <c r="B637" s="32"/>
      <c r="C637" s="137" t="s">
        <v>799</v>
      </c>
      <c r="D637" s="137" t="s">
        <v>176</v>
      </c>
      <c r="E637" s="138" t="s">
        <v>800</v>
      </c>
      <c r="F637" s="139" t="s">
        <v>801</v>
      </c>
      <c r="G637" s="140" t="s">
        <v>439</v>
      </c>
      <c r="H637" s="141">
        <v>155.6</v>
      </c>
      <c r="I637" s="142"/>
      <c r="J637" s="143">
        <f>ROUND(I637*H637,2)</f>
        <v>0</v>
      </c>
      <c r="K637" s="139" t="s">
        <v>180</v>
      </c>
      <c r="L637" s="32"/>
      <c r="M637" s="144" t="s">
        <v>1</v>
      </c>
      <c r="N637" s="145" t="s">
        <v>41</v>
      </c>
      <c r="P637" s="146">
        <f>O637*H637</f>
        <v>0</v>
      </c>
      <c r="Q637" s="146">
        <v>5.5999999999999995E-4</v>
      </c>
      <c r="R637" s="146">
        <f>Q637*H637</f>
        <v>8.7135999999999991E-2</v>
      </c>
      <c r="S637" s="146">
        <v>0</v>
      </c>
      <c r="T637" s="147">
        <f>S637*H637</f>
        <v>0</v>
      </c>
      <c r="AR637" s="148" t="s">
        <v>272</v>
      </c>
      <c r="AT637" s="148" t="s">
        <v>176</v>
      </c>
      <c r="AU637" s="148" t="s">
        <v>85</v>
      </c>
      <c r="AY637" s="17" t="s">
        <v>174</v>
      </c>
      <c r="BE637" s="149">
        <f>IF(N637="základní",J637,0)</f>
        <v>0</v>
      </c>
      <c r="BF637" s="149">
        <f>IF(N637="snížená",J637,0)</f>
        <v>0</v>
      </c>
      <c r="BG637" s="149">
        <f>IF(N637="zákl. přenesená",J637,0)</f>
        <v>0</v>
      </c>
      <c r="BH637" s="149">
        <f>IF(N637="sníž. přenesená",J637,0)</f>
        <v>0</v>
      </c>
      <c r="BI637" s="149">
        <f>IF(N637="nulová",J637,0)</f>
        <v>0</v>
      </c>
      <c r="BJ637" s="17" t="s">
        <v>83</v>
      </c>
      <c r="BK637" s="149">
        <f>ROUND(I637*H637,2)</f>
        <v>0</v>
      </c>
      <c r="BL637" s="17" t="s">
        <v>272</v>
      </c>
      <c r="BM637" s="148" t="s">
        <v>802</v>
      </c>
    </row>
    <row r="638" spans="2:65" s="12" customFormat="1" ht="10">
      <c r="B638" s="150"/>
      <c r="D638" s="151" t="s">
        <v>183</v>
      </c>
      <c r="E638" s="152" t="s">
        <v>1</v>
      </c>
      <c r="F638" s="153" t="s">
        <v>778</v>
      </c>
      <c r="H638" s="152" t="s">
        <v>1</v>
      </c>
      <c r="I638" s="154"/>
      <c r="L638" s="150"/>
      <c r="M638" s="155"/>
      <c r="T638" s="156"/>
      <c r="AT638" s="152" t="s">
        <v>183</v>
      </c>
      <c r="AU638" s="152" t="s">
        <v>85</v>
      </c>
      <c r="AV638" s="12" t="s">
        <v>83</v>
      </c>
      <c r="AW638" s="12" t="s">
        <v>32</v>
      </c>
      <c r="AX638" s="12" t="s">
        <v>76</v>
      </c>
      <c r="AY638" s="152" t="s">
        <v>174</v>
      </c>
    </row>
    <row r="639" spans="2:65" s="13" customFormat="1" ht="10">
      <c r="B639" s="157"/>
      <c r="D639" s="151" t="s">
        <v>183</v>
      </c>
      <c r="E639" s="158" t="s">
        <v>1</v>
      </c>
      <c r="F639" s="159" t="s">
        <v>803</v>
      </c>
      <c r="H639" s="160">
        <v>4.3</v>
      </c>
      <c r="I639" s="161"/>
      <c r="L639" s="157"/>
      <c r="M639" s="162"/>
      <c r="T639" s="163"/>
      <c r="AT639" s="158" t="s">
        <v>183</v>
      </c>
      <c r="AU639" s="158" t="s">
        <v>85</v>
      </c>
      <c r="AV639" s="13" t="s">
        <v>85</v>
      </c>
      <c r="AW639" s="13" t="s">
        <v>32</v>
      </c>
      <c r="AX639" s="13" t="s">
        <v>76</v>
      </c>
      <c r="AY639" s="158" t="s">
        <v>174</v>
      </c>
    </row>
    <row r="640" spans="2:65" s="13" customFormat="1" ht="10">
      <c r="B640" s="157"/>
      <c r="D640" s="151" t="s">
        <v>183</v>
      </c>
      <c r="E640" s="158" t="s">
        <v>1</v>
      </c>
      <c r="F640" s="159" t="s">
        <v>804</v>
      </c>
      <c r="H640" s="160">
        <v>116.2</v>
      </c>
      <c r="I640" s="161"/>
      <c r="L640" s="157"/>
      <c r="M640" s="162"/>
      <c r="T640" s="163"/>
      <c r="AT640" s="158" t="s">
        <v>183</v>
      </c>
      <c r="AU640" s="158" t="s">
        <v>85</v>
      </c>
      <c r="AV640" s="13" t="s">
        <v>85</v>
      </c>
      <c r="AW640" s="13" t="s">
        <v>32</v>
      </c>
      <c r="AX640" s="13" t="s">
        <v>76</v>
      </c>
      <c r="AY640" s="158" t="s">
        <v>174</v>
      </c>
    </row>
    <row r="641" spans="2:65" s="13" customFormat="1" ht="10">
      <c r="B641" s="157"/>
      <c r="D641" s="151" t="s">
        <v>183</v>
      </c>
      <c r="E641" s="158" t="s">
        <v>1</v>
      </c>
      <c r="F641" s="159" t="s">
        <v>805</v>
      </c>
      <c r="H641" s="160">
        <v>35.1</v>
      </c>
      <c r="I641" s="161"/>
      <c r="L641" s="157"/>
      <c r="M641" s="162"/>
      <c r="T641" s="163"/>
      <c r="AT641" s="158" t="s">
        <v>183</v>
      </c>
      <c r="AU641" s="158" t="s">
        <v>85</v>
      </c>
      <c r="AV641" s="13" t="s">
        <v>85</v>
      </c>
      <c r="AW641" s="13" t="s">
        <v>32</v>
      </c>
      <c r="AX641" s="13" t="s">
        <v>76</v>
      </c>
      <c r="AY641" s="158" t="s">
        <v>174</v>
      </c>
    </row>
    <row r="642" spans="2:65" s="14" customFormat="1" ht="10">
      <c r="B642" s="164"/>
      <c r="D642" s="151" t="s">
        <v>183</v>
      </c>
      <c r="E642" s="165" t="s">
        <v>1</v>
      </c>
      <c r="F642" s="166" t="s">
        <v>187</v>
      </c>
      <c r="H642" s="167">
        <v>155.6</v>
      </c>
      <c r="I642" s="168"/>
      <c r="L642" s="164"/>
      <c r="M642" s="169"/>
      <c r="T642" s="170"/>
      <c r="AT642" s="165" t="s">
        <v>183</v>
      </c>
      <c r="AU642" s="165" t="s">
        <v>85</v>
      </c>
      <c r="AV642" s="14" t="s">
        <v>188</v>
      </c>
      <c r="AW642" s="14" t="s">
        <v>32</v>
      </c>
      <c r="AX642" s="14" t="s">
        <v>76</v>
      </c>
      <c r="AY642" s="165" t="s">
        <v>174</v>
      </c>
    </row>
    <row r="643" spans="2:65" s="15" customFormat="1" ht="10">
      <c r="B643" s="171"/>
      <c r="D643" s="151" t="s">
        <v>183</v>
      </c>
      <c r="E643" s="172" t="s">
        <v>1</v>
      </c>
      <c r="F643" s="173" t="s">
        <v>189</v>
      </c>
      <c r="H643" s="174">
        <v>155.6</v>
      </c>
      <c r="I643" s="175"/>
      <c r="L643" s="171"/>
      <c r="M643" s="176"/>
      <c r="T643" s="177"/>
      <c r="AT643" s="172" t="s">
        <v>183</v>
      </c>
      <c r="AU643" s="172" t="s">
        <v>85</v>
      </c>
      <c r="AV643" s="15" t="s">
        <v>181</v>
      </c>
      <c r="AW643" s="15" t="s">
        <v>32</v>
      </c>
      <c r="AX643" s="15" t="s">
        <v>83</v>
      </c>
      <c r="AY643" s="172" t="s">
        <v>174</v>
      </c>
    </row>
    <row r="644" spans="2:65" s="1" customFormat="1" ht="24.15" customHeight="1">
      <c r="B644" s="32"/>
      <c r="C644" s="137" t="s">
        <v>806</v>
      </c>
      <c r="D644" s="137" t="s">
        <v>176</v>
      </c>
      <c r="E644" s="138" t="s">
        <v>807</v>
      </c>
      <c r="F644" s="139" t="s">
        <v>808</v>
      </c>
      <c r="G644" s="140" t="s">
        <v>179</v>
      </c>
      <c r="H644" s="141">
        <v>115.45399999999999</v>
      </c>
      <c r="I644" s="142"/>
      <c r="J644" s="143">
        <f>ROUND(I644*H644,2)</f>
        <v>0</v>
      </c>
      <c r="K644" s="139" t="s">
        <v>180</v>
      </c>
      <c r="L644" s="32"/>
      <c r="M644" s="144" t="s">
        <v>1</v>
      </c>
      <c r="N644" s="145" t="s">
        <v>41</v>
      </c>
      <c r="P644" s="146">
        <f>O644*H644</f>
        <v>0</v>
      </c>
      <c r="Q644" s="146">
        <v>0</v>
      </c>
      <c r="R644" s="146">
        <f>Q644*H644</f>
        <v>0</v>
      </c>
      <c r="S644" s="146">
        <v>0</v>
      </c>
      <c r="T644" s="147">
        <f>S644*H644</f>
        <v>0</v>
      </c>
      <c r="AR644" s="148" t="s">
        <v>272</v>
      </c>
      <c r="AT644" s="148" t="s">
        <v>176</v>
      </c>
      <c r="AU644" s="148" t="s">
        <v>85</v>
      </c>
      <c r="AY644" s="17" t="s">
        <v>174</v>
      </c>
      <c r="BE644" s="149">
        <f>IF(N644="základní",J644,0)</f>
        <v>0</v>
      </c>
      <c r="BF644" s="149">
        <f>IF(N644="snížená",J644,0)</f>
        <v>0</v>
      </c>
      <c r="BG644" s="149">
        <f>IF(N644="zákl. přenesená",J644,0)</f>
        <v>0</v>
      </c>
      <c r="BH644" s="149">
        <f>IF(N644="sníž. přenesená",J644,0)</f>
        <v>0</v>
      </c>
      <c r="BI644" s="149">
        <f>IF(N644="nulová",J644,0)</f>
        <v>0</v>
      </c>
      <c r="BJ644" s="17" t="s">
        <v>83</v>
      </c>
      <c r="BK644" s="149">
        <f>ROUND(I644*H644,2)</f>
        <v>0</v>
      </c>
      <c r="BL644" s="17" t="s">
        <v>272</v>
      </c>
      <c r="BM644" s="148" t="s">
        <v>809</v>
      </c>
    </row>
    <row r="645" spans="2:65" s="12" customFormat="1" ht="10">
      <c r="B645" s="150"/>
      <c r="D645" s="151" t="s">
        <v>183</v>
      </c>
      <c r="E645" s="152" t="s">
        <v>1</v>
      </c>
      <c r="F645" s="153" t="s">
        <v>778</v>
      </c>
      <c r="H645" s="152" t="s">
        <v>1</v>
      </c>
      <c r="I645" s="154"/>
      <c r="L645" s="150"/>
      <c r="M645" s="155"/>
      <c r="T645" s="156"/>
      <c r="AT645" s="152" t="s">
        <v>183</v>
      </c>
      <c r="AU645" s="152" t="s">
        <v>85</v>
      </c>
      <c r="AV645" s="12" t="s">
        <v>83</v>
      </c>
      <c r="AW645" s="12" t="s">
        <v>32</v>
      </c>
      <c r="AX645" s="12" t="s">
        <v>76</v>
      </c>
      <c r="AY645" s="152" t="s">
        <v>174</v>
      </c>
    </row>
    <row r="646" spans="2:65" s="13" customFormat="1" ht="10">
      <c r="B646" s="157"/>
      <c r="D646" s="151" t="s">
        <v>183</v>
      </c>
      <c r="E646" s="158" t="s">
        <v>1</v>
      </c>
      <c r="F646" s="159" t="s">
        <v>791</v>
      </c>
      <c r="H646" s="160">
        <v>3.3540000000000001</v>
      </c>
      <c r="I646" s="161"/>
      <c r="L646" s="157"/>
      <c r="M646" s="162"/>
      <c r="T646" s="163"/>
      <c r="AT646" s="158" t="s">
        <v>183</v>
      </c>
      <c r="AU646" s="158" t="s">
        <v>85</v>
      </c>
      <c r="AV646" s="13" t="s">
        <v>85</v>
      </c>
      <c r="AW646" s="13" t="s">
        <v>32</v>
      </c>
      <c r="AX646" s="13" t="s">
        <v>76</v>
      </c>
      <c r="AY646" s="158" t="s">
        <v>174</v>
      </c>
    </row>
    <row r="647" spans="2:65" s="13" customFormat="1" ht="10">
      <c r="B647" s="157"/>
      <c r="D647" s="151" t="s">
        <v>183</v>
      </c>
      <c r="E647" s="158" t="s">
        <v>1</v>
      </c>
      <c r="F647" s="159" t="s">
        <v>792</v>
      </c>
      <c r="H647" s="160">
        <v>69.72</v>
      </c>
      <c r="I647" s="161"/>
      <c r="L647" s="157"/>
      <c r="M647" s="162"/>
      <c r="T647" s="163"/>
      <c r="AT647" s="158" t="s">
        <v>183</v>
      </c>
      <c r="AU647" s="158" t="s">
        <v>85</v>
      </c>
      <c r="AV647" s="13" t="s">
        <v>85</v>
      </c>
      <c r="AW647" s="13" t="s">
        <v>32</v>
      </c>
      <c r="AX647" s="13" t="s">
        <v>76</v>
      </c>
      <c r="AY647" s="158" t="s">
        <v>174</v>
      </c>
    </row>
    <row r="648" spans="2:65" s="13" customFormat="1" ht="10">
      <c r="B648" s="157"/>
      <c r="D648" s="151" t="s">
        <v>183</v>
      </c>
      <c r="E648" s="158" t="s">
        <v>1</v>
      </c>
      <c r="F648" s="159" t="s">
        <v>793</v>
      </c>
      <c r="H648" s="160">
        <v>42.38</v>
      </c>
      <c r="I648" s="161"/>
      <c r="L648" s="157"/>
      <c r="M648" s="162"/>
      <c r="T648" s="163"/>
      <c r="AT648" s="158" t="s">
        <v>183</v>
      </c>
      <c r="AU648" s="158" t="s">
        <v>85</v>
      </c>
      <c r="AV648" s="13" t="s">
        <v>85</v>
      </c>
      <c r="AW648" s="13" t="s">
        <v>32</v>
      </c>
      <c r="AX648" s="13" t="s">
        <v>76</v>
      </c>
      <c r="AY648" s="158" t="s">
        <v>174</v>
      </c>
    </row>
    <row r="649" spans="2:65" s="14" customFormat="1" ht="10">
      <c r="B649" s="164"/>
      <c r="D649" s="151" t="s">
        <v>183</v>
      </c>
      <c r="E649" s="165" t="s">
        <v>1</v>
      </c>
      <c r="F649" s="166" t="s">
        <v>187</v>
      </c>
      <c r="H649" s="167">
        <v>115.45399999999999</v>
      </c>
      <c r="I649" s="168"/>
      <c r="L649" s="164"/>
      <c r="M649" s="169"/>
      <c r="T649" s="170"/>
      <c r="AT649" s="165" t="s">
        <v>183</v>
      </c>
      <c r="AU649" s="165" t="s">
        <v>85</v>
      </c>
      <c r="AV649" s="14" t="s">
        <v>188</v>
      </c>
      <c r="AW649" s="14" t="s">
        <v>32</v>
      </c>
      <c r="AX649" s="14" t="s">
        <v>76</v>
      </c>
      <c r="AY649" s="165" t="s">
        <v>174</v>
      </c>
    </row>
    <row r="650" spans="2:65" s="15" customFormat="1" ht="10">
      <c r="B650" s="171"/>
      <c r="D650" s="151" t="s">
        <v>183</v>
      </c>
      <c r="E650" s="172" t="s">
        <v>1</v>
      </c>
      <c r="F650" s="173" t="s">
        <v>189</v>
      </c>
      <c r="H650" s="174">
        <v>115.45399999999999</v>
      </c>
      <c r="I650" s="175"/>
      <c r="L650" s="171"/>
      <c r="M650" s="176"/>
      <c r="T650" s="177"/>
      <c r="AT650" s="172" t="s">
        <v>183</v>
      </c>
      <c r="AU650" s="172" t="s">
        <v>85</v>
      </c>
      <c r="AV650" s="15" t="s">
        <v>181</v>
      </c>
      <c r="AW650" s="15" t="s">
        <v>32</v>
      </c>
      <c r="AX650" s="15" t="s">
        <v>83</v>
      </c>
      <c r="AY650" s="172" t="s">
        <v>174</v>
      </c>
    </row>
    <row r="651" spans="2:65" s="1" customFormat="1" ht="24.15" customHeight="1">
      <c r="B651" s="32"/>
      <c r="C651" s="178" t="s">
        <v>810</v>
      </c>
      <c r="D651" s="178" t="s">
        <v>256</v>
      </c>
      <c r="E651" s="179" t="s">
        <v>811</v>
      </c>
      <c r="F651" s="180" t="s">
        <v>812</v>
      </c>
      <c r="G651" s="181" t="s">
        <v>179</v>
      </c>
      <c r="H651" s="182">
        <v>133.34899999999999</v>
      </c>
      <c r="I651" s="183"/>
      <c r="J651" s="184">
        <f>ROUND(I651*H651,2)</f>
        <v>0</v>
      </c>
      <c r="K651" s="180" t="s">
        <v>180</v>
      </c>
      <c r="L651" s="185"/>
      <c r="M651" s="186" t="s">
        <v>1</v>
      </c>
      <c r="N651" s="187" t="s">
        <v>41</v>
      </c>
      <c r="P651" s="146">
        <f>O651*H651</f>
        <v>0</v>
      </c>
      <c r="Q651" s="146">
        <v>2.9999999999999997E-4</v>
      </c>
      <c r="R651" s="146">
        <f>Q651*H651</f>
        <v>4.000469999999999E-2</v>
      </c>
      <c r="S651" s="146">
        <v>0</v>
      </c>
      <c r="T651" s="147">
        <f>S651*H651</f>
        <v>0</v>
      </c>
      <c r="AR651" s="148" t="s">
        <v>363</v>
      </c>
      <c r="AT651" s="148" t="s">
        <v>256</v>
      </c>
      <c r="AU651" s="148" t="s">
        <v>85</v>
      </c>
      <c r="AY651" s="17" t="s">
        <v>174</v>
      </c>
      <c r="BE651" s="149">
        <f>IF(N651="základní",J651,0)</f>
        <v>0</v>
      </c>
      <c r="BF651" s="149">
        <f>IF(N651="snížená",J651,0)</f>
        <v>0</v>
      </c>
      <c r="BG651" s="149">
        <f>IF(N651="zákl. přenesená",J651,0)</f>
        <v>0</v>
      </c>
      <c r="BH651" s="149">
        <f>IF(N651="sníž. přenesená",J651,0)</f>
        <v>0</v>
      </c>
      <c r="BI651" s="149">
        <f>IF(N651="nulová",J651,0)</f>
        <v>0</v>
      </c>
      <c r="BJ651" s="17" t="s">
        <v>83</v>
      </c>
      <c r="BK651" s="149">
        <f>ROUND(I651*H651,2)</f>
        <v>0</v>
      </c>
      <c r="BL651" s="17" t="s">
        <v>272</v>
      </c>
      <c r="BM651" s="148" t="s">
        <v>813</v>
      </c>
    </row>
    <row r="652" spans="2:65" s="13" customFormat="1" ht="10">
      <c r="B652" s="157"/>
      <c r="D652" s="151" t="s">
        <v>183</v>
      </c>
      <c r="F652" s="159" t="s">
        <v>814</v>
      </c>
      <c r="H652" s="160">
        <v>133.34899999999999</v>
      </c>
      <c r="I652" s="161"/>
      <c r="L652" s="157"/>
      <c r="M652" s="162"/>
      <c r="T652" s="163"/>
      <c r="AT652" s="158" t="s">
        <v>183</v>
      </c>
      <c r="AU652" s="158" t="s">
        <v>85</v>
      </c>
      <c r="AV652" s="13" t="s">
        <v>85</v>
      </c>
      <c r="AW652" s="13" t="s">
        <v>4</v>
      </c>
      <c r="AX652" s="13" t="s">
        <v>83</v>
      </c>
      <c r="AY652" s="158" t="s">
        <v>174</v>
      </c>
    </row>
    <row r="653" spans="2:65" s="1" customFormat="1" ht="24.15" customHeight="1">
      <c r="B653" s="32"/>
      <c r="C653" s="137" t="s">
        <v>815</v>
      </c>
      <c r="D653" s="137" t="s">
        <v>176</v>
      </c>
      <c r="E653" s="138" t="s">
        <v>816</v>
      </c>
      <c r="F653" s="139" t="s">
        <v>817</v>
      </c>
      <c r="G653" s="140" t="s">
        <v>179</v>
      </c>
      <c r="H653" s="141">
        <v>115.45399999999999</v>
      </c>
      <c r="I653" s="142"/>
      <c r="J653" s="143">
        <f>ROUND(I653*H653,2)</f>
        <v>0</v>
      </c>
      <c r="K653" s="139" t="s">
        <v>180</v>
      </c>
      <c r="L653" s="32"/>
      <c r="M653" s="144" t="s">
        <v>1</v>
      </c>
      <c r="N653" s="145" t="s">
        <v>41</v>
      </c>
      <c r="P653" s="146">
        <f>O653*H653</f>
        <v>0</v>
      </c>
      <c r="Q653" s="146">
        <v>0</v>
      </c>
      <c r="R653" s="146">
        <f>Q653*H653</f>
        <v>0</v>
      </c>
      <c r="S653" s="146">
        <v>0</v>
      </c>
      <c r="T653" s="147">
        <f>S653*H653</f>
        <v>0</v>
      </c>
      <c r="AR653" s="148" t="s">
        <v>272</v>
      </c>
      <c r="AT653" s="148" t="s">
        <v>176</v>
      </c>
      <c r="AU653" s="148" t="s">
        <v>85</v>
      </c>
      <c r="AY653" s="17" t="s">
        <v>174</v>
      </c>
      <c r="BE653" s="149">
        <f>IF(N653="základní",J653,0)</f>
        <v>0</v>
      </c>
      <c r="BF653" s="149">
        <f>IF(N653="snížená",J653,0)</f>
        <v>0</v>
      </c>
      <c r="BG653" s="149">
        <f>IF(N653="zákl. přenesená",J653,0)</f>
        <v>0</v>
      </c>
      <c r="BH653" s="149">
        <f>IF(N653="sníž. přenesená",J653,0)</f>
        <v>0</v>
      </c>
      <c r="BI653" s="149">
        <f>IF(N653="nulová",J653,0)</f>
        <v>0</v>
      </c>
      <c r="BJ653" s="17" t="s">
        <v>83</v>
      </c>
      <c r="BK653" s="149">
        <f>ROUND(I653*H653,2)</f>
        <v>0</v>
      </c>
      <c r="BL653" s="17" t="s">
        <v>272</v>
      </c>
      <c r="BM653" s="148" t="s">
        <v>818</v>
      </c>
    </row>
    <row r="654" spans="2:65" s="12" customFormat="1" ht="10">
      <c r="B654" s="150"/>
      <c r="D654" s="151" t="s">
        <v>183</v>
      </c>
      <c r="E654" s="152" t="s">
        <v>1</v>
      </c>
      <c r="F654" s="153" t="s">
        <v>778</v>
      </c>
      <c r="H654" s="152" t="s">
        <v>1</v>
      </c>
      <c r="I654" s="154"/>
      <c r="L654" s="150"/>
      <c r="M654" s="155"/>
      <c r="T654" s="156"/>
      <c r="AT654" s="152" t="s">
        <v>183</v>
      </c>
      <c r="AU654" s="152" t="s">
        <v>85</v>
      </c>
      <c r="AV654" s="12" t="s">
        <v>83</v>
      </c>
      <c r="AW654" s="12" t="s">
        <v>32</v>
      </c>
      <c r="AX654" s="12" t="s">
        <v>76</v>
      </c>
      <c r="AY654" s="152" t="s">
        <v>174</v>
      </c>
    </row>
    <row r="655" spans="2:65" s="13" customFormat="1" ht="10">
      <c r="B655" s="157"/>
      <c r="D655" s="151" t="s">
        <v>183</v>
      </c>
      <c r="E655" s="158" t="s">
        <v>1</v>
      </c>
      <c r="F655" s="159" t="s">
        <v>791</v>
      </c>
      <c r="H655" s="160">
        <v>3.3540000000000001</v>
      </c>
      <c r="I655" s="161"/>
      <c r="L655" s="157"/>
      <c r="M655" s="162"/>
      <c r="T655" s="163"/>
      <c r="AT655" s="158" t="s">
        <v>183</v>
      </c>
      <c r="AU655" s="158" t="s">
        <v>85</v>
      </c>
      <c r="AV655" s="13" t="s">
        <v>85</v>
      </c>
      <c r="AW655" s="13" t="s">
        <v>32</v>
      </c>
      <c r="AX655" s="13" t="s">
        <v>76</v>
      </c>
      <c r="AY655" s="158" t="s">
        <v>174</v>
      </c>
    </row>
    <row r="656" spans="2:65" s="13" customFormat="1" ht="10">
      <c r="B656" s="157"/>
      <c r="D656" s="151" t="s">
        <v>183</v>
      </c>
      <c r="E656" s="158" t="s">
        <v>1</v>
      </c>
      <c r="F656" s="159" t="s">
        <v>792</v>
      </c>
      <c r="H656" s="160">
        <v>69.72</v>
      </c>
      <c r="I656" s="161"/>
      <c r="L656" s="157"/>
      <c r="M656" s="162"/>
      <c r="T656" s="163"/>
      <c r="AT656" s="158" t="s">
        <v>183</v>
      </c>
      <c r="AU656" s="158" t="s">
        <v>85</v>
      </c>
      <c r="AV656" s="13" t="s">
        <v>85</v>
      </c>
      <c r="AW656" s="13" t="s">
        <v>32</v>
      </c>
      <c r="AX656" s="13" t="s">
        <v>76</v>
      </c>
      <c r="AY656" s="158" t="s">
        <v>174</v>
      </c>
    </row>
    <row r="657" spans="2:65" s="13" customFormat="1" ht="10">
      <c r="B657" s="157"/>
      <c r="D657" s="151" t="s">
        <v>183</v>
      </c>
      <c r="E657" s="158" t="s">
        <v>1</v>
      </c>
      <c r="F657" s="159" t="s">
        <v>793</v>
      </c>
      <c r="H657" s="160">
        <v>42.38</v>
      </c>
      <c r="I657" s="161"/>
      <c r="L657" s="157"/>
      <c r="M657" s="162"/>
      <c r="T657" s="163"/>
      <c r="AT657" s="158" t="s">
        <v>183</v>
      </c>
      <c r="AU657" s="158" t="s">
        <v>85</v>
      </c>
      <c r="AV657" s="13" t="s">
        <v>85</v>
      </c>
      <c r="AW657" s="13" t="s">
        <v>32</v>
      </c>
      <c r="AX657" s="13" t="s">
        <v>76</v>
      </c>
      <c r="AY657" s="158" t="s">
        <v>174</v>
      </c>
    </row>
    <row r="658" spans="2:65" s="14" customFormat="1" ht="10">
      <c r="B658" s="164"/>
      <c r="D658" s="151" t="s">
        <v>183</v>
      </c>
      <c r="E658" s="165" t="s">
        <v>1</v>
      </c>
      <c r="F658" s="166" t="s">
        <v>187</v>
      </c>
      <c r="H658" s="167">
        <v>115.45399999999999</v>
      </c>
      <c r="I658" s="168"/>
      <c r="L658" s="164"/>
      <c r="M658" s="169"/>
      <c r="T658" s="170"/>
      <c r="AT658" s="165" t="s">
        <v>183</v>
      </c>
      <c r="AU658" s="165" t="s">
        <v>85</v>
      </c>
      <c r="AV658" s="14" t="s">
        <v>188</v>
      </c>
      <c r="AW658" s="14" t="s">
        <v>32</v>
      </c>
      <c r="AX658" s="14" t="s">
        <v>76</v>
      </c>
      <c r="AY658" s="165" t="s">
        <v>174</v>
      </c>
    </row>
    <row r="659" spans="2:65" s="15" customFormat="1" ht="10">
      <c r="B659" s="171"/>
      <c r="D659" s="151" t="s">
        <v>183</v>
      </c>
      <c r="E659" s="172" t="s">
        <v>1</v>
      </c>
      <c r="F659" s="173" t="s">
        <v>189</v>
      </c>
      <c r="H659" s="174">
        <v>115.45399999999999</v>
      </c>
      <c r="I659" s="175"/>
      <c r="L659" s="171"/>
      <c r="M659" s="176"/>
      <c r="T659" s="177"/>
      <c r="AT659" s="172" t="s">
        <v>183</v>
      </c>
      <c r="AU659" s="172" t="s">
        <v>85</v>
      </c>
      <c r="AV659" s="15" t="s">
        <v>181</v>
      </c>
      <c r="AW659" s="15" t="s">
        <v>32</v>
      </c>
      <c r="AX659" s="15" t="s">
        <v>83</v>
      </c>
      <c r="AY659" s="172" t="s">
        <v>174</v>
      </c>
    </row>
    <row r="660" spans="2:65" s="1" customFormat="1" ht="24.15" customHeight="1">
      <c r="B660" s="32"/>
      <c r="C660" s="178" t="s">
        <v>819</v>
      </c>
      <c r="D660" s="178" t="s">
        <v>256</v>
      </c>
      <c r="E660" s="179" t="s">
        <v>811</v>
      </c>
      <c r="F660" s="180" t="s">
        <v>812</v>
      </c>
      <c r="G660" s="181" t="s">
        <v>179</v>
      </c>
      <c r="H660" s="182">
        <v>133.34899999999999</v>
      </c>
      <c r="I660" s="183"/>
      <c r="J660" s="184">
        <f>ROUND(I660*H660,2)</f>
        <v>0</v>
      </c>
      <c r="K660" s="180" t="s">
        <v>180</v>
      </c>
      <c r="L660" s="185"/>
      <c r="M660" s="186" t="s">
        <v>1</v>
      </c>
      <c r="N660" s="187" t="s">
        <v>41</v>
      </c>
      <c r="P660" s="146">
        <f>O660*H660</f>
        <v>0</v>
      </c>
      <c r="Q660" s="146">
        <v>2.9999999999999997E-4</v>
      </c>
      <c r="R660" s="146">
        <f>Q660*H660</f>
        <v>4.000469999999999E-2</v>
      </c>
      <c r="S660" s="146">
        <v>0</v>
      </c>
      <c r="T660" s="147">
        <f>S660*H660</f>
        <v>0</v>
      </c>
      <c r="AR660" s="148" t="s">
        <v>363</v>
      </c>
      <c r="AT660" s="148" t="s">
        <v>256</v>
      </c>
      <c r="AU660" s="148" t="s">
        <v>85</v>
      </c>
      <c r="AY660" s="17" t="s">
        <v>174</v>
      </c>
      <c r="BE660" s="149">
        <f>IF(N660="základní",J660,0)</f>
        <v>0</v>
      </c>
      <c r="BF660" s="149">
        <f>IF(N660="snížená",J660,0)</f>
        <v>0</v>
      </c>
      <c r="BG660" s="149">
        <f>IF(N660="zákl. přenesená",J660,0)</f>
        <v>0</v>
      </c>
      <c r="BH660" s="149">
        <f>IF(N660="sníž. přenesená",J660,0)</f>
        <v>0</v>
      </c>
      <c r="BI660" s="149">
        <f>IF(N660="nulová",J660,0)</f>
        <v>0</v>
      </c>
      <c r="BJ660" s="17" t="s">
        <v>83</v>
      </c>
      <c r="BK660" s="149">
        <f>ROUND(I660*H660,2)</f>
        <v>0</v>
      </c>
      <c r="BL660" s="17" t="s">
        <v>272</v>
      </c>
      <c r="BM660" s="148" t="s">
        <v>820</v>
      </c>
    </row>
    <row r="661" spans="2:65" s="13" customFormat="1" ht="10">
      <c r="B661" s="157"/>
      <c r="D661" s="151" t="s">
        <v>183</v>
      </c>
      <c r="F661" s="159" t="s">
        <v>814</v>
      </c>
      <c r="H661" s="160">
        <v>133.34899999999999</v>
      </c>
      <c r="I661" s="161"/>
      <c r="L661" s="157"/>
      <c r="M661" s="162"/>
      <c r="T661" s="163"/>
      <c r="AT661" s="158" t="s">
        <v>183</v>
      </c>
      <c r="AU661" s="158" t="s">
        <v>85</v>
      </c>
      <c r="AV661" s="13" t="s">
        <v>85</v>
      </c>
      <c r="AW661" s="13" t="s">
        <v>4</v>
      </c>
      <c r="AX661" s="13" t="s">
        <v>83</v>
      </c>
      <c r="AY661" s="158" t="s">
        <v>174</v>
      </c>
    </row>
    <row r="662" spans="2:65" s="1" customFormat="1" ht="24.15" customHeight="1">
      <c r="B662" s="32"/>
      <c r="C662" s="137" t="s">
        <v>821</v>
      </c>
      <c r="D662" s="137" t="s">
        <v>176</v>
      </c>
      <c r="E662" s="138" t="s">
        <v>822</v>
      </c>
      <c r="F662" s="139" t="s">
        <v>823</v>
      </c>
      <c r="G662" s="140" t="s">
        <v>758</v>
      </c>
      <c r="H662" s="188"/>
      <c r="I662" s="142"/>
      <c r="J662" s="143">
        <f>ROUND(I662*H662,2)</f>
        <v>0</v>
      </c>
      <c r="K662" s="139" t="s">
        <v>180</v>
      </c>
      <c r="L662" s="32"/>
      <c r="M662" s="144" t="s">
        <v>1</v>
      </c>
      <c r="N662" s="145" t="s">
        <v>41</v>
      </c>
      <c r="P662" s="146">
        <f>O662*H662</f>
        <v>0</v>
      </c>
      <c r="Q662" s="146">
        <v>0</v>
      </c>
      <c r="R662" s="146">
        <f>Q662*H662</f>
        <v>0</v>
      </c>
      <c r="S662" s="146">
        <v>0</v>
      </c>
      <c r="T662" s="147">
        <f>S662*H662</f>
        <v>0</v>
      </c>
      <c r="AR662" s="148" t="s">
        <v>272</v>
      </c>
      <c r="AT662" s="148" t="s">
        <v>176</v>
      </c>
      <c r="AU662" s="148" t="s">
        <v>85</v>
      </c>
      <c r="AY662" s="17" t="s">
        <v>174</v>
      </c>
      <c r="BE662" s="149">
        <f>IF(N662="základní",J662,0)</f>
        <v>0</v>
      </c>
      <c r="BF662" s="149">
        <f>IF(N662="snížená",J662,0)</f>
        <v>0</v>
      </c>
      <c r="BG662" s="149">
        <f>IF(N662="zákl. přenesená",J662,0)</f>
        <v>0</v>
      </c>
      <c r="BH662" s="149">
        <f>IF(N662="sníž. přenesená",J662,0)</f>
        <v>0</v>
      </c>
      <c r="BI662" s="149">
        <f>IF(N662="nulová",J662,0)</f>
        <v>0</v>
      </c>
      <c r="BJ662" s="17" t="s">
        <v>83</v>
      </c>
      <c r="BK662" s="149">
        <f>ROUND(I662*H662,2)</f>
        <v>0</v>
      </c>
      <c r="BL662" s="17" t="s">
        <v>272</v>
      </c>
      <c r="BM662" s="148" t="s">
        <v>824</v>
      </c>
    </row>
    <row r="663" spans="2:65" s="11" customFormat="1" ht="22.75" customHeight="1">
      <c r="B663" s="125"/>
      <c r="D663" s="126" t="s">
        <v>75</v>
      </c>
      <c r="E663" s="135" t="s">
        <v>825</v>
      </c>
      <c r="F663" s="135" t="s">
        <v>826</v>
      </c>
      <c r="I663" s="128"/>
      <c r="J663" s="136">
        <f>BK663</f>
        <v>0</v>
      </c>
      <c r="L663" s="125"/>
      <c r="M663" s="130"/>
      <c r="P663" s="131">
        <f>SUM(P664:P707)</f>
        <v>0</v>
      </c>
      <c r="R663" s="131">
        <f>SUM(R664:R707)</f>
        <v>2.1671298499999998</v>
      </c>
      <c r="T663" s="132">
        <f>SUM(T664:T707)</f>
        <v>8.9421250000000008</v>
      </c>
      <c r="AR663" s="126" t="s">
        <v>85</v>
      </c>
      <c r="AT663" s="133" t="s">
        <v>75</v>
      </c>
      <c r="AU663" s="133" t="s">
        <v>83</v>
      </c>
      <c r="AY663" s="126" t="s">
        <v>174</v>
      </c>
      <c r="BK663" s="134">
        <f>SUM(BK664:BK707)</f>
        <v>0</v>
      </c>
    </row>
    <row r="664" spans="2:65" s="1" customFormat="1" ht="33" customHeight="1">
      <c r="B664" s="32"/>
      <c r="C664" s="137" t="s">
        <v>827</v>
      </c>
      <c r="D664" s="137" t="s">
        <v>176</v>
      </c>
      <c r="E664" s="138" t="s">
        <v>828</v>
      </c>
      <c r="F664" s="139" t="s">
        <v>829</v>
      </c>
      <c r="G664" s="140" t="s">
        <v>179</v>
      </c>
      <c r="H664" s="141">
        <v>47.8</v>
      </c>
      <c r="I664" s="142"/>
      <c r="J664" s="143">
        <f>ROUND(I664*H664,2)</f>
        <v>0</v>
      </c>
      <c r="K664" s="139" t="s">
        <v>180</v>
      </c>
      <c r="L664" s="32"/>
      <c r="M664" s="144" t="s">
        <v>1</v>
      </c>
      <c r="N664" s="145" t="s">
        <v>41</v>
      </c>
      <c r="P664" s="146">
        <f>O664*H664</f>
        <v>0</v>
      </c>
      <c r="Q664" s="146">
        <v>0</v>
      </c>
      <c r="R664" s="146">
        <f>Q664*H664</f>
        <v>0</v>
      </c>
      <c r="S664" s="146">
        <v>3.5000000000000003E-2</v>
      </c>
      <c r="T664" s="147">
        <f>S664*H664</f>
        <v>1.673</v>
      </c>
      <c r="AR664" s="148" t="s">
        <v>272</v>
      </c>
      <c r="AT664" s="148" t="s">
        <v>176</v>
      </c>
      <c r="AU664" s="148" t="s">
        <v>85</v>
      </c>
      <c r="AY664" s="17" t="s">
        <v>174</v>
      </c>
      <c r="BE664" s="149">
        <f>IF(N664="základní",J664,0)</f>
        <v>0</v>
      </c>
      <c r="BF664" s="149">
        <f>IF(N664="snížená",J664,0)</f>
        <v>0</v>
      </c>
      <c r="BG664" s="149">
        <f>IF(N664="zákl. přenesená",J664,0)</f>
        <v>0</v>
      </c>
      <c r="BH664" s="149">
        <f>IF(N664="sníž. přenesená",J664,0)</f>
        <v>0</v>
      </c>
      <c r="BI664" s="149">
        <f>IF(N664="nulová",J664,0)</f>
        <v>0</v>
      </c>
      <c r="BJ664" s="17" t="s">
        <v>83</v>
      </c>
      <c r="BK664" s="149">
        <f>ROUND(I664*H664,2)</f>
        <v>0</v>
      </c>
      <c r="BL664" s="17" t="s">
        <v>272</v>
      </c>
      <c r="BM664" s="148" t="s">
        <v>830</v>
      </c>
    </row>
    <row r="665" spans="2:65" s="12" customFormat="1" ht="10">
      <c r="B665" s="150"/>
      <c r="D665" s="151" t="s">
        <v>183</v>
      </c>
      <c r="E665" s="152" t="s">
        <v>1</v>
      </c>
      <c r="F665" s="153" t="s">
        <v>184</v>
      </c>
      <c r="H665" s="152" t="s">
        <v>1</v>
      </c>
      <c r="I665" s="154"/>
      <c r="L665" s="150"/>
      <c r="M665" s="155"/>
      <c r="T665" s="156"/>
      <c r="AT665" s="152" t="s">
        <v>183</v>
      </c>
      <c r="AU665" s="152" t="s">
        <v>85</v>
      </c>
      <c r="AV665" s="12" t="s">
        <v>83</v>
      </c>
      <c r="AW665" s="12" t="s">
        <v>32</v>
      </c>
      <c r="AX665" s="12" t="s">
        <v>76</v>
      </c>
      <c r="AY665" s="152" t="s">
        <v>174</v>
      </c>
    </row>
    <row r="666" spans="2:65" s="13" customFormat="1" ht="10">
      <c r="B666" s="157"/>
      <c r="D666" s="151" t="s">
        <v>183</v>
      </c>
      <c r="E666" s="158" t="s">
        <v>1</v>
      </c>
      <c r="F666" s="159" t="s">
        <v>831</v>
      </c>
      <c r="H666" s="160">
        <v>0</v>
      </c>
      <c r="I666" s="161"/>
      <c r="L666" s="157"/>
      <c r="M666" s="162"/>
      <c r="T666" s="163"/>
      <c r="AT666" s="158" t="s">
        <v>183</v>
      </c>
      <c r="AU666" s="158" t="s">
        <v>85</v>
      </c>
      <c r="AV666" s="13" t="s">
        <v>85</v>
      </c>
      <c r="AW666" s="13" t="s">
        <v>32</v>
      </c>
      <c r="AX666" s="13" t="s">
        <v>76</v>
      </c>
      <c r="AY666" s="158" t="s">
        <v>174</v>
      </c>
    </row>
    <row r="667" spans="2:65" s="13" customFormat="1" ht="10">
      <c r="B667" s="157"/>
      <c r="D667" s="151" t="s">
        <v>183</v>
      </c>
      <c r="E667" s="158" t="s">
        <v>1</v>
      </c>
      <c r="F667" s="159" t="s">
        <v>832</v>
      </c>
      <c r="H667" s="160">
        <v>0</v>
      </c>
      <c r="I667" s="161"/>
      <c r="L667" s="157"/>
      <c r="M667" s="162"/>
      <c r="T667" s="163"/>
      <c r="AT667" s="158" t="s">
        <v>183</v>
      </c>
      <c r="AU667" s="158" t="s">
        <v>85</v>
      </c>
      <c r="AV667" s="13" t="s">
        <v>85</v>
      </c>
      <c r="AW667" s="13" t="s">
        <v>32</v>
      </c>
      <c r="AX667" s="13" t="s">
        <v>76</v>
      </c>
      <c r="AY667" s="158" t="s">
        <v>174</v>
      </c>
    </row>
    <row r="668" spans="2:65" s="13" customFormat="1" ht="10">
      <c r="B668" s="157"/>
      <c r="D668" s="151" t="s">
        <v>183</v>
      </c>
      <c r="E668" s="158" t="s">
        <v>1</v>
      </c>
      <c r="F668" s="159" t="s">
        <v>833</v>
      </c>
      <c r="H668" s="160">
        <v>47.8</v>
      </c>
      <c r="I668" s="161"/>
      <c r="L668" s="157"/>
      <c r="M668" s="162"/>
      <c r="T668" s="163"/>
      <c r="AT668" s="158" t="s">
        <v>183</v>
      </c>
      <c r="AU668" s="158" t="s">
        <v>85</v>
      </c>
      <c r="AV668" s="13" t="s">
        <v>85</v>
      </c>
      <c r="AW668" s="13" t="s">
        <v>32</v>
      </c>
      <c r="AX668" s="13" t="s">
        <v>76</v>
      </c>
      <c r="AY668" s="158" t="s">
        <v>174</v>
      </c>
    </row>
    <row r="669" spans="2:65" s="14" customFormat="1" ht="10">
      <c r="B669" s="164"/>
      <c r="D669" s="151" t="s">
        <v>183</v>
      </c>
      <c r="E669" s="165" t="s">
        <v>1</v>
      </c>
      <c r="F669" s="166" t="s">
        <v>187</v>
      </c>
      <c r="H669" s="167">
        <v>47.8</v>
      </c>
      <c r="I669" s="168"/>
      <c r="L669" s="164"/>
      <c r="M669" s="169"/>
      <c r="T669" s="170"/>
      <c r="AT669" s="165" t="s">
        <v>183</v>
      </c>
      <c r="AU669" s="165" t="s">
        <v>85</v>
      </c>
      <c r="AV669" s="14" t="s">
        <v>188</v>
      </c>
      <c r="AW669" s="14" t="s">
        <v>32</v>
      </c>
      <c r="AX669" s="14" t="s">
        <v>76</v>
      </c>
      <c r="AY669" s="165" t="s">
        <v>174</v>
      </c>
    </row>
    <row r="670" spans="2:65" s="15" customFormat="1" ht="10">
      <c r="B670" s="171"/>
      <c r="D670" s="151" t="s">
        <v>183</v>
      </c>
      <c r="E670" s="172" t="s">
        <v>1</v>
      </c>
      <c r="F670" s="173" t="s">
        <v>189</v>
      </c>
      <c r="H670" s="174">
        <v>47.8</v>
      </c>
      <c r="I670" s="175"/>
      <c r="L670" s="171"/>
      <c r="M670" s="176"/>
      <c r="T670" s="177"/>
      <c r="AT670" s="172" t="s">
        <v>183</v>
      </c>
      <c r="AU670" s="172" t="s">
        <v>85</v>
      </c>
      <c r="AV670" s="15" t="s">
        <v>181</v>
      </c>
      <c r="AW670" s="15" t="s">
        <v>32</v>
      </c>
      <c r="AX670" s="15" t="s">
        <v>83</v>
      </c>
      <c r="AY670" s="172" t="s">
        <v>174</v>
      </c>
    </row>
    <row r="671" spans="2:65" s="1" customFormat="1" ht="24.15" customHeight="1">
      <c r="B671" s="32"/>
      <c r="C671" s="137" t="s">
        <v>834</v>
      </c>
      <c r="D671" s="137" t="s">
        <v>176</v>
      </c>
      <c r="E671" s="138" t="s">
        <v>835</v>
      </c>
      <c r="F671" s="139" t="s">
        <v>836</v>
      </c>
      <c r="G671" s="140" t="s">
        <v>179</v>
      </c>
      <c r="H671" s="141">
        <v>479.3</v>
      </c>
      <c r="I671" s="142"/>
      <c r="J671" s="143">
        <f>ROUND(I671*H671,2)</f>
        <v>0</v>
      </c>
      <c r="K671" s="139" t="s">
        <v>180</v>
      </c>
      <c r="L671" s="32"/>
      <c r="M671" s="144" t="s">
        <v>1</v>
      </c>
      <c r="N671" s="145" t="s">
        <v>41</v>
      </c>
      <c r="P671" s="146">
        <f>O671*H671</f>
        <v>0</v>
      </c>
      <c r="Q671" s="146">
        <v>0</v>
      </c>
      <c r="R671" s="146">
        <f>Q671*H671</f>
        <v>0</v>
      </c>
      <c r="S671" s="146">
        <v>1.4999999999999999E-2</v>
      </c>
      <c r="T671" s="147">
        <f>S671*H671</f>
        <v>7.1894999999999998</v>
      </c>
      <c r="AR671" s="148" t="s">
        <v>272</v>
      </c>
      <c r="AT671" s="148" t="s">
        <v>176</v>
      </c>
      <c r="AU671" s="148" t="s">
        <v>85</v>
      </c>
      <c r="AY671" s="17" t="s">
        <v>174</v>
      </c>
      <c r="BE671" s="149">
        <f>IF(N671="základní",J671,0)</f>
        <v>0</v>
      </c>
      <c r="BF671" s="149">
        <f>IF(N671="snížená",J671,0)</f>
        <v>0</v>
      </c>
      <c r="BG671" s="149">
        <f>IF(N671="zákl. přenesená",J671,0)</f>
        <v>0</v>
      </c>
      <c r="BH671" s="149">
        <f>IF(N671="sníž. přenesená",J671,0)</f>
        <v>0</v>
      </c>
      <c r="BI671" s="149">
        <f>IF(N671="nulová",J671,0)</f>
        <v>0</v>
      </c>
      <c r="BJ671" s="17" t="s">
        <v>83</v>
      </c>
      <c r="BK671" s="149">
        <f>ROUND(I671*H671,2)</f>
        <v>0</v>
      </c>
      <c r="BL671" s="17" t="s">
        <v>272</v>
      </c>
      <c r="BM671" s="148" t="s">
        <v>837</v>
      </c>
    </row>
    <row r="672" spans="2:65" s="12" customFormat="1" ht="10">
      <c r="B672" s="150"/>
      <c r="D672" s="151" t="s">
        <v>183</v>
      </c>
      <c r="E672" s="152" t="s">
        <v>1</v>
      </c>
      <c r="F672" s="153" t="s">
        <v>838</v>
      </c>
      <c r="H672" s="152" t="s">
        <v>1</v>
      </c>
      <c r="I672" s="154"/>
      <c r="L672" s="150"/>
      <c r="M672" s="155"/>
      <c r="T672" s="156"/>
      <c r="AT672" s="152" t="s">
        <v>183</v>
      </c>
      <c r="AU672" s="152" t="s">
        <v>85</v>
      </c>
      <c r="AV672" s="12" t="s">
        <v>83</v>
      </c>
      <c r="AW672" s="12" t="s">
        <v>32</v>
      </c>
      <c r="AX672" s="12" t="s">
        <v>76</v>
      </c>
      <c r="AY672" s="152" t="s">
        <v>174</v>
      </c>
    </row>
    <row r="673" spans="2:65" s="13" customFormat="1" ht="10">
      <c r="B673" s="157"/>
      <c r="D673" s="151" t="s">
        <v>183</v>
      </c>
      <c r="E673" s="158" t="s">
        <v>1</v>
      </c>
      <c r="F673" s="159" t="s">
        <v>839</v>
      </c>
      <c r="H673" s="160">
        <v>479.3</v>
      </c>
      <c r="I673" s="161"/>
      <c r="L673" s="157"/>
      <c r="M673" s="162"/>
      <c r="T673" s="163"/>
      <c r="AT673" s="158" t="s">
        <v>183</v>
      </c>
      <c r="AU673" s="158" t="s">
        <v>85</v>
      </c>
      <c r="AV673" s="13" t="s">
        <v>85</v>
      </c>
      <c r="AW673" s="13" t="s">
        <v>32</v>
      </c>
      <c r="AX673" s="13" t="s">
        <v>76</v>
      </c>
      <c r="AY673" s="158" t="s">
        <v>174</v>
      </c>
    </row>
    <row r="674" spans="2:65" s="14" customFormat="1" ht="10">
      <c r="B674" s="164"/>
      <c r="D674" s="151" t="s">
        <v>183</v>
      </c>
      <c r="E674" s="165" t="s">
        <v>1</v>
      </c>
      <c r="F674" s="166" t="s">
        <v>187</v>
      </c>
      <c r="H674" s="167">
        <v>479.3</v>
      </c>
      <c r="I674" s="168"/>
      <c r="L674" s="164"/>
      <c r="M674" s="169"/>
      <c r="T674" s="170"/>
      <c r="AT674" s="165" t="s">
        <v>183</v>
      </c>
      <c r="AU674" s="165" t="s">
        <v>85</v>
      </c>
      <c r="AV674" s="14" t="s">
        <v>188</v>
      </c>
      <c r="AW674" s="14" t="s">
        <v>32</v>
      </c>
      <c r="AX674" s="14" t="s">
        <v>76</v>
      </c>
      <c r="AY674" s="165" t="s">
        <v>174</v>
      </c>
    </row>
    <row r="675" spans="2:65" s="15" customFormat="1" ht="10">
      <c r="B675" s="171"/>
      <c r="D675" s="151" t="s">
        <v>183</v>
      </c>
      <c r="E675" s="172" t="s">
        <v>1</v>
      </c>
      <c r="F675" s="173" t="s">
        <v>189</v>
      </c>
      <c r="H675" s="174">
        <v>479.3</v>
      </c>
      <c r="I675" s="175"/>
      <c r="L675" s="171"/>
      <c r="M675" s="176"/>
      <c r="T675" s="177"/>
      <c r="AT675" s="172" t="s">
        <v>183</v>
      </c>
      <c r="AU675" s="172" t="s">
        <v>85</v>
      </c>
      <c r="AV675" s="15" t="s">
        <v>181</v>
      </c>
      <c r="AW675" s="15" t="s">
        <v>32</v>
      </c>
      <c r="AX675" s="15" t="s">
        <v>83</v>
      </c>
      <c r="AY675" s="172" t="s">
        <v>174</v>
      </c>
    </row>
    <row r="676" spans="2:65" s="1" customFormat="1" ht="37.75" customHeight="1">
      <c r="B676" s="32"/>
      <c r="C676" s="137" t="s">
        <v>840</v>
      </c>
      <c r="D676" s="137" t="s">
        <v>176</v>
      </c>
      <c r="E676" s="138" t="s">
        <v>841</v>
      </c>
      <c r="F676" s="139" t="s">
        <v>842</v>
      </c>
      <c r="G676" s="140" t="s">
        <v>179</v>
      </c>
      <c r="H676" s="141">
        <v>144.18</v>
      </c>
      <c r="I676" s="142"/>
      <c r="J676" s="143">
        <f>ROUND(I676*H676,2)</f>
        <v>0</v>
      </c>
      <c r="K676" s="139" t="s">
        <v>180</v>
      </c>
      <c r="L676" s="32"/>
      <c r="M676" s="144" t="s">
        <v>1</v>
      </c>
      <c r="N676" s="145" t="s">
        <v>41</v>
      </c>
      <c r="P676" s="146">
        <f>O676*H676</f>
        <v>0</v>
      </c>
      <c r="Q676" s="146">
        <v>6.3600000000000002E-3</v>
      </c>
      <c r="R676" s="146">
        <f>Q676*H676</f>
        <v>0.91698480000000004</v>
      </c>
      <c r="S676" s="146">
        <v>0</v>
      </c>
      <c r="T676" s="147">
        <f>S676*H676</f>
        <v>0</v>
      </c>
      <c r="AR676" s="148" t="s">
        <v>272</v>
      </c>
      <c r="AT676" s="148" t="s">
        <v>176</v>
      </c>
      <c r="AU676" s="148" t="s">
        <v>85</v>
      </c>
      <c r="AY676" s="17" t="s">
        <v>174</v>
      </c>
      <c r="BE676" s="149">
        <f>IF(N676="základní",J676,0)</f>
        <v>0</v>
      </c>
      <c r="BF676" s="149">
        <f>IF(N676="snížená",J676,0)</f>
        <v>0</v>
      </c>
      <c r="BG676" s="149">
        <f>IF(N676="zákl. přenesená",J676,0)</f>
        <v>0</v>
      </c>
      <c r="BH676" s="149">
        <f>IF(N676="sníž. přenesená",J676,0)</f>
        <v>0</v>
      </c>
      <c r="BI676" s="149">
        <f>IF(N676="nulová",J676,0)</f>
        <v>0</v>
      </c>
      <c r="BJ676" s="17" t="s">
        <v>83</v>
      </c>
      <c r="BK676" s="149">
        <f>ROUND(I676*H676,2)</f>
        <v>0</v>
      </c>
      <c r="BL676" s="17" t="s">
        <v>272</v>
      </c>
      <c r="BM676" s="148" t="s">
        <v>843</v>
      </c>
    </row>
    <row r="677" spans="2:65" s="12" customFormat="1" ht="10">
      <c r="B677" s="150"/>
      <c r="D677" s="151" t="s">
        <v>183</v>
      </c>
      <c r="E677" s="152" t="s">
        <v>1</v>
      </c>
      <c r="F677" s="153" t="s">
        <v>205</v>
      </c>
      <c r="H677" s="152" t="s">
        <v>1</v>
      </c>
      <c r="I677" s="154"/>
      <c r="L677" s="150"/>
      <c r="M677" s="155"/>
      <c r="T677" s="156"/>
      <c r="AT677" s="152" t="s">
        <v>183</v>
      </c>
      <c r="AU677" s="152" t="s">
        <v>85</v>
      </c>
      <c r="AV677" s="12" t="s">
        <v>83</v>
      </c>
      <c r="AW677" s="12" t="s">
        <v>32</v>
      </c>
      <c r="AX677" s="12" t="s">
        <v>76</v>
      </c>
      <c r="AY677" s="152" t="s">
        <v>174</v>
      </c>
    </row>
    <row r="678" spans="2:65" s="13" customFormat="1" ht="10">
      <c r="B678" s="157"/>
      <c r="D678" s="151" t="s">
        <v>183</v>
      </c>
      <c r="E678" s="158" t="s">
        <v>1</v>
      </c>
      <c r="F678" s="159" t="s">
        <v>746</v>
      </c>
      <c r="H678" s="160">
        <v>64.8</v>
      </c>
      <c r="I678" s="161"/>
      <c r="L678" s="157"/>
      <c r="M678" s="162"/>
      <c r="T678" s="163"/>
      <c r="AT678" s="158" t="s">
        <v>183</v>
      </c>
      <c r="AU678" s="158" t="s">
        <v>85</v>
      </c>
      <c r="AV678" s="13" t="s">
        <v>85</v>
      </c>
      <c r="AW678" s="13" t="s">
        <v>32</v>
      </c>
      <c r="AX678" s="13" t="s">
        <v>76</v>
      </c>
      <c r="AY678" s="158" t="s">
        <v>174</v>
      </c>
    </row>
    <row r="679" spans="2:65" s="13" customFormat="1" ht="10">
      <c r="B679" s="157"/>
      <c r="D679" s="151" t="s">
        <v>183</v>
      </c>
      <c r="E679" s="158" t="s">
        <v>1</v>
      </c>
      <c r="F679" s="159" t="s">
        <v>747</v>
      </c>
      <c r="H679" s="160">
        <v>9</v>
      </c>
      <c r="I679" s="161"/>
      <c r="L679" s="157"/>
      <c r="M679" s="162"/>
      <c r="T679" s="163"/>
      <c r="AT679" s="158" t="s">
        <v>183</v>
      </c>
      <c r="AU679" s="158" t="s">
        <v>85</v>
      </c>
      <c r="AV679" s="13" t="s">
        <v>85</v>
      </c>
      <c r="AW679" s="13" t="s">
        <v>32</v>
      </c>
      <c r="AX679" s="13" t="s">
        <v>76</v>
      </c>
      <c r="AY679" s="158" t="s">
        <v>174</v>
      </c>
    </row>
    <row r="680" spans="2:65" s="13" customFormat="1" ht="10">
      <c r="B680" s="157"/>
      <c r="D680" s="151" t="s">
        <v>183</v>
      </c>
      <c r="E680" s="158" t="s">
        <v>1</v>
      </c>
      <c r="F680" s="159" t="s">
        <v>748</v>
      </c>
      <c r="H680" s="160">
        <v>17.100000000000001</v>
      </c>
      <c r="I680" s="161"/>
      <c r="L680" s="157"/>
      <c r="M680" s="162"/>
      <c r="T680" s="163"/>
      <c r="AT680" s="158" t="s">
        <v>183</v>
      </c>
      <c r="AU680" s="158" t="s">
        <v>85</v>
      </c>
      <c r="AV680" s="13" t="s">
        <v>85</v>
      </c>
      <c r="AW680" s="13" t="s">
        <v>32</v>
      </c>
      <c r="AX680" s="13" t="s">
        <v>76</v>
      </c>
      <c r="AY680" s="158" t="s">
        <v>174</v>
      </c>
    </row>
    <row r="681" spans="2:65" s="13" customFormat="1" ht="10">
      <c r="B681" s="157"/>
      <c r="D681" s="151" t="s">
        <v>183</v>
      </c>
      <c r="E681" s="158" t="s">
        <v>1</v>
      </c>
      <c r="F681" s="159" t="s">
        <v>749</v>
      </c>
      <c r="H681" s="160">
        <v>53.28</v>
      </c>
      <c r="I681" s="161"/>
      <c r="L681" s="157"/>
      <c r="M681" s="162"/>
      <c r="T681" s="163"/>
      <c r="AT681" s="158" t="s">
        <v>183</v>
      </c>
      <c r="AU681" s="158" t="s">
        <v>85</v>
      </c>
      <c r="AV681" s="13" t="s">
        <v>85</v>
      </c>
      <c r="AW681" s="13" t="s">
        <v>32</v>
      </c>
      <c r="AX681" s="13" t="s">
        <v>76</v>
      </c>
      <c r="AY681" s="158" t="s">
        <v>174</v>
      </c>
    </row>
    <row r="682" spans="2:65" s="14" customFormat="1" ht="10">
      <c r="B682" s="164"/>
      <c r="D682" s="151" t="s">
        <v>183</v>
      </c>
      <c r="E682" s="165" t="s">
        <v>1</v>
      </c>
      <c r="F682" s="166" t="s">
        <v>187</v>
      </c>
      <c r="H682" s="167">
        <v>144.18</v>
      </c>
      <c r="I682" s="168"/>
      <c r="L682" s="164"/>
      <c r="M682" s="169"/>
      <c r="T682" s="170"/>
      <c r="AT682" s="165" t="s">
        <v>183</v>
      </c>
      <c r="AU682" s="165" t="s">
        <v>85</v>
      </c>
      <c r="AV682" s="14" t="s">
        <v>188</v>
      </c>
      <c r="AW682" s="14" t="s">
        <v>32</v>
      </c>
      <c r="AX682" s="14" t="s">
        <v>76</v>
      </c>
      <c r="AY682" s="165" t="s">
        <v>174</v>
      </c>
    </row>
    <row r="683" spans="2:65" s="15" customFormat="1" ht="10">
      <c r="B683" s="171"/>
      <c r="D683" s="151" t="s">
        <v>183</v>
      </c>
      <c r="E683" s="172" t="s">
        <v>1</v>
      </c>
      <c r="F683" s="173" t="s">
        <v>189</v>
      </c>
      <c r="H683" s="174">
        <v>144.18</v>
      </c>
      <c r="I683" s="175"/>
      <c r="L683" s="171"/>
      <c r="M683" s="176"/>
      <c r="T683" s="177"/>
      <c r="AT683" s="172" t="s">
        <v>183</v>
      </c>
      <c r="AU683" s="172" t="s">
        <v>85</v>
      </c>
      <c r="AV683" s="15" t="s">
        <v>181</v>
      </c>
      <c r="AW683" s="15" t="s">
        <v>32</v>
      </c>
      <c r="AX683" s="15" t="s">
        <v>83</v>
      </c>
      <c r="AY683" s="172" t="s">
        <v>174</v>
      </c>
    </row>
    <row r="684" spans="2:65" s="1" customFormat="1" ht="24.15" customHeight="1">
      <c r="B684" s="32"/>
      <c r="C684" s="178" t="s">
        <v>844</v>
      </c>
      <c r="D684" s="178" t="s">
        <v>256</v>
      </c>
      <c r="E684" s="179" t="s">
        <v>845</v>
      </c>
      <c r="F684" s="180" t="s">
        <v>846</v>
      </c>
      <c r="G684" s="181" t="s">
        <v>179</v>
      </c>
      <c r="H684" s="182">
        <v>151.38900000000001</v>
      </c>
      <c r="I684" s="183"/>
      <c r="J684" s="184">
        <f>ROUND(I684*H684,2)</f>
        <v>0</v>
      </c>
      <c r="K684" s="180" t="s">
        <v>180</v>
      </c>
      <c r="L684" s="185"/>
      <c r="M684" s="186" t="s">
        <v>1</v>
      </c>
      <c r="N684" s="187" t="s">
        <v>41</v>
      </c>
      <c r="P684" s="146">
        <f>O684*H684</f>
        <v>0</v>
      </c>
      <c r="Q684" s="146">
        <v>6.6E-3</v>
      </c>
      <c r="R684" s="146">
        <f>Q684*H684</f>
        <v>0.99916740000000004</v>
      </c>
      <c r="S684" s="146">
        <v>0</v>
      </c>
      <c r="T684" s="147">
        <f>S684*H684</f>
        <v>0</v>
      </c>
      <c r="AR684" s="148" t="s">
        <v>363</v>
      </c>
      <c r="AT684" s="148" t="s">
        <v>256</v>
      </c>
      <c r="AU684" s="148" t="s">
        <v>85</v>
      </c>
      <c r="AY684" s="17" t="s">
        <v>174</v>
      </c>
      <c r="BE684" s="149">
        <f>IF(N684="základní",J684,0)</f>
        <v>0</v>
      </c>
      <c r="BF684" s="149">
        <f>IF(N684="snížená",J684,0)</f>
        <v>0</v>
      </c>
      <c r="BG684" s="149">
        <f>IF(N684="zákl. přenesená",J684,0)</f>
        <v>0</v>
      </c>
      <c r="BH684" s="149">
        <f>IF(N684="sníž. přenesená",J684,0)</f>
        <v>0</v>
      </c>
      <c r="BI684" s="149">
        <f>IF(N684="nulová",J684,0)</f>
        <v>0</v>
      </c>
      <c r="BJ684" s="17" t="s">
        <v>83</v>
      </c>
      <c r="BK684" s="149">
        <f>ROUND(I684*H684,2)</f>
        <v>0</v>
      </c>
      <c r="BL684" s="17" t="s">
        <v>272</v>
      </c>
      <c r="BM684" s="148" t="s">
        <v>847</v>
      </c>
    </row>
    <row r="685" spans="2:65" s="13" customFormat="1" ht="10">
      <c r="B685" s="157"/>
      <c r="D685" s="151" t="s">
        <v>183</v>
      </c>
      <c r="F685" s="159" t="s">
        <v>848</v>
      </c>
      <c r="H685" s="160">
        <v>151.38900000000001</v>
      </c>
      <c r="I685" s="161"/>
      <c r="L685" s="157"/>
      <c r="M685" s="162"/>
      <c r="T685" s="163"/>
      <c r="AT685" s="158" t="s">
        <v>183</v>
      </c>
      <c r="AU685" s="158" t="s">
        <v>85</v>
      </c>
      <c r="AV685" s="13" t="s">
        <v>85</v>
      </c>
      <c r="AW685" s="13" t="s">
        <v>4</v>
      </c>
      <c r="AX685" s="13" t="s">
        <v>83</v>
      </c>
      <c r="AY685" s="158" t="s">
        <v>174</v>
      </c>
    </row>
    <row r="686" spans="2:65" s="1" customFormat="1" ht="33" customHeight="1">
      <c r="B686" s="32"/>
      <c r="C686" s="137" t="s">
        <v>849</v>
      </c>
      <c r="D686" s="137" t="s">
        <v>176</v>
      </c>
      <c r="E686" s="138" t="s">
        <v>850</v>
      </c>
      <c r="F686" s="139" t="s">
        <v>851</v>
      </c>
      <c r="G686" s="140" t="s">
        <v>179</v>
      </c>
      <c r="H686" s="141">
        <v>31.85</v>
      </c>
      <c r="I686" s="142"/>
      <c r="J686" s="143">
        <f>ROUND(I686*H686,2)</f>
        <v>0</v>
      </c>
      <c r="K686" s="139" t="s">
        <v>180</v>
      </c>
      <c r="L686" s="32"/>
      <c r="M686" s="144" t="s">
        <v>1</v>
      </c>
      <c r="N686" s="145" t="s">
        <v>41</v>
      </c>
      <c r="P686" s="146">
        <f>O686*H686</f>
        <v>0</v>
      </c>
      <c r="Q686" s="146">
        <v>0</v>
      </c>
      <c r="R686" s="146">
        <f>Q686*H686</f>
        <v>0</v>
      </c>
      <c r="S686" s="146">
        <v>2.5000000000000001E-3</v>
      </c>
      <c r="T686" s="147">
        <f>S686*H686</f>
        <v>7.9625000000000001E-2</v>
      </c>
      <c r="AR686" s="148" t="s">
        <v>272</v>
      </c>
      <c r="AT686" s="148" t="s">
        <v>176</v>
      </c>
      <c r="AU686" s="148" t="s">
        <v>85</v>
      </c>
      <c r="AY686" s="17" t="s">
        <v>174</v>
      </c>
      <c r="BE686" s="149">
        <f>IF(N686="základní",J686,0)</f>
        <v>0</v>
      </c>
      <c r="BF686" s="149">
        <f>IF(N686="snížená",J686,0)</f>
        <v>0</v>
      </c>
      <c r="BG686" s="149">
        <f>IF(N686="zákl. přenesená",J686,0)</f>
        <v>0</v>
      </c>
      <c r="BH686" s="149">
        <f>IF(N686="sníž. přenesená",J686,0)</f>
        <v>0</v>
      </c>
      <c r="BI686" s="149">
        <f>IF(N686="nulová",J686,0)</f>
        <v>0</v>
      </c>
      <c r="BJ686" s="17" t="s">
        <v>83</v>
      </c>
      <c r="BK686" s="149">
        <f>ROUND(I686*H686,2)</f>
        <v>0</v>
      </c>
      <c r="BL686" s="17" t="s">
        <v>272</v>
      </c>
      <c r="BM686" s="148" t="s">
        <v>852</v>
      </c>
    </row>
    <row r="687" spans="2:65" s="12" customFormat="1" ht="10">
      <c r="B687" s="150"/>
      <c r="D687" s="151" t="s">
        <v>183</v>
      </c>
      <c r="E687" s="152" t="s">
        <v>1</v>
      </c>
      <c r="F687" s="153" t="s">
        <v>632</v>
      </c>
      <c r="H687" s="152" t="s">
        <v>1</v>
      </c>
      <c r="I687" s="154"/>
      <c r="L687" s="150"/>
      <c r="M687" s="155"/>
      <c r="T687" s="156"/>
      <c r="AT687" s="152" t="s">
        <v>183</v>
      </c>
      <c r="AU687" s="152" t="s">
        <v>85</v>
      </c>
      <c r="AV687" s="12" t="s">
        <v>83</v>
      </c>
      <c r="AW687" s="12" t="s">
        <v>32</v>
      </c>
      <c r="AX687" s="12" t="s">
        <v>76</v>
      </c>
      <c r="AY687" s="152" t="s">
        <v>174</v>
      </c>
    </row>
    <row r="688" spans="2:65" s="13" customFormat="1" ht="10">
      <c r="B688" s="157"/>
      <c r="D688" s="151" t="s">
        <v>183</v>
      </c>
      <c r="E688" s="158" t="s">
        <v>1</v>
      </c>
      <c r="F688" s="159" t="s">
        <v>853</v>
      </c>
      <c r="H688" s="160">
        <v>31.85</v>
      </c>
      <c r="I688" s="161"/>
      <c r="L688" s="157"/>
      <c r="M688" s="162"/>
      <c r="T688" s="163"/>
      <c r="AT688" s="158" t="s">
        <v>183</v>
      </c>
      <c r="AU688" s="158" t="s">
        <v>85</v>
      </c>
      <c r="AV688" s="13" t="s">
        <v>85</v>
      </c>
      <c r="AW688" s="13" t="s">
        <v>32</v>
      </c>
      <c r="AX688" s="13" t="s">
        <v>76</v>
      </c>
      <c r="AY688" s="158" t="s">
        <v>174</v>
      </c>
    </row>
    <row r="689" spans="2:65" s="14" customFormat="1" ht="10">
      <c r="B689" s="164"/>
      <c r="D689" s="151" t="s">
        <v>183</v>
      </c>
      <c r="E689" s="165" t="s">
        <v>1</v>
      </c>
      <c r="F689" s="166" t="s">
        <v>187</v>
      </c>
      <c r="H689" s="167">
        <v>31.85</v>
      </c>
      <c r="I689" s="168"/>
      <c r="L689" s="164"/>
      <c r="M689" s="169"/>
      <c r="T689" s="170"/>
      <c r="AT689" s="165" t="s">
        <v>183</v>
      </c>
      <c r="AU689" s="165" t="s">
        <v>85</v>
      </c>
      <c r="AV689" s="14" t="s">
        <v>188</v>
      </c>
      <c r="AW689" s="14" t="s">
        <v>32</v>
      </c>
      <c r="AX689" s="14" t="s">
        <v>76</v>
      </c>
      <c r="AY689" s="165" t="s">
        <v>174</v>
      </c>
    </row>
    <row r="690" spans="2:65" s="15" customFormat="1" ht="10">
      <c r="B690" s="171"/>
      <c r="D690" s="151" t="s">
        <v>183</v>
      </c>
      <c r="E690" s="172" t="s">
        <v>1</v>
      </c>
      <c r="F690" s="173" t="s">
        <v>189</v>
      </c>
      <c r="H690" s="174">
        <v>31.85</v>
      </c>
      <c r="I690" s="175"/>
      <c r="L690" s="171"/>
      <c r="M690" s="176"/>
      <c r="T690" s="177"/>
      <c r="AT690" s="172" t="s">
        <v>183</v>
      </c>
      <c r="AU690" s="172" t="s">
        <v>85</v>
      </c>
      <c r="AV690" s="15" t="s">
        <v>181</v>
      </c>
      <c r="AW690" s="15" t="s">
        <v>32</v>
      </c>
      <c r="AX690" s="15" t="s">
        <v>83</v>
      </c>
      <c r="AY690" s="172" t="s">
        <v>174</v>
      </c>
    </row>
    <row r="691" spans="2:65" s="1" customFormat="1" ht="24.15" customHeight="1">
      <c r="B691" s="32"/>
      <c r="C691" s="137" t="s">
        <v>854</v>
      </c>
      <c r="D691" s="137" t="s">
        <v>176</v>
      </c>
      <c r="E691" s="138" t="s">
        <v>855</v>
      </c>
      <c r="F691" s="139" t="s">
        <v>856</v>
      </c>
      <c r="G691" s="140" t="s">
        <v>179</v>
      </c>
      <c r="H691" s="141">
        <v>31.85</v>
      </c>
      <c r="I691" s="142"/>
      <c r="J691" s="143">
        <f>ROUND(I691*H691,2)</f>
        <v>0</v>
      </c>
      <c r="K691" s="139" t="s">
        <v>180</v>
      </c>
      <c r="L691" s="32"/>
      <c r="M691" s="144" t="s">
        <v>1</v>
      </c>
      <c r="N691" s="145" t="s">
        <v>41</v>
      </c>
      <c r="P691" s="146">
        <f>O691*H691</f>
        <v>0</v>
      </c>
      <c r="Q691" s="146">
        <v>1.16E-3</v>
      </c>
      <c r="R691" s="146">
        <f>Q691*H691</f>
        <v>3.6946E-2</v>
      </c>
      <c r="S691" s="146">
        <v>0</v>
      </c>
      <c r="T691" s="147">
        <f>S691*H691</f>
        <v>0</v>
      </c>
      <c r="AR691" s="148" t="s">
        <v>272</v>
      </c>
      <c r="AT691" s="148" t="s">
        <v>176</v>
      </c>
      <c r="AU691" s="148" t="s">
        <v>85</v>
      </c>
      <c r="AY691" s="17" t="s">
        <v>174</v>
      </c>
      <c r="BE691" s="149">
        <f>IF(N691="základní",J691,0)</f>
        <v>0</v>
      </c>
      <c r="BF691" s="149">
        <f>IF(N691="snížená",J691,0)</f>
        <v>0</v>
      </c>
      <c r="BG691" s="149">
        <f>IF(N691="zákl. přenesená",J691,0)</f>
        <v>0</v>
      </c>
      <c r="BH691" s="149">
        <f>IF(N691="sníž. přenesená",J691,0)</f>
        <v>0</v>
      </c>
      <c r="BI691" s="149">
        <f>IF(N691="nulová",J691,0)</f>
        <v>0</v>
      </c>
      <c r="BJ691" s="17" t="s">
        <v>83</v>
      </c>
      <c r="BK691" s="149">
        <f>ROUND(I691*H691,2)</f>
        <v>0</v>
      </c>
      <c r="BL691" s="17" t="s">
        <v>272</v>
      </c>
      <c r="BM691" s="148" t="s">
        <v>857</v>
      </c>
    </row>
    <row r="692" spans="2:65" s="13" customFormat="1" ht="10">
      <c r="B692" s="157"/>
      <c r="D692" s="151" t="s">
        <v>183</v>
      </c>
      <c r="E692" s="158" t="s">
        <v>1</v>
      </c>
      <c r="F692" s="159" t="s">
        <v>858</v>
      </c>
      <c r="H692" s="160">
        <v>31.85</v>
      </c>
      <c r="I692" s="161"/>
      <c r="L692" s="157"/>
      <c r="M692" s="162"/>
      <c r="T692" s="163"/>
      <c r="AT692" s="158" t="s">
        <v>183</v>
      </c>
      <c r="AU692" s="158" t="s">
        <v>85</v>
      </c>
      <c r="AV692" s="13" t="s">
        <v>85</v>
      </c>
      <c r="AW692" s="13" t="s">
        <v>32</v>
      </c>
      <c r="AX692" s="13" t="s">
        <v>76</v>
      </c>
      <c r="AY692" s="158" t="s">
        <v>174</v>
      </c>
    </row>
    <row r="693" spans="2:65" s="14" customFormat="1" ht="10">
      <c r="B693" s="164"/>
      <c r="D693" s="151" t="s">
        <v>183</v>
      </c>
      <c r="E693" s="165" t="s">
        <v>1</v>
      </c>
      <c r="F693" s="166" t="s">
        <v>187</v>
      </c>
      <c r="H693" s="167">
        <v>31.85</v>
      </c>
      <c r="I693" s="168"/>
      <c r="L693" s="164"/>
      <c r="M693" s="169"/>
      <c r="T693" s="170"/>
      <c r="AT693" s="165" t="s">
        <v>183</v>
      </c>
      <c r="AU693" s="165" t="s">
        <v>85</v>
      </c>
      <c r="AV693" s="14" t="s">
        <v>188</v>
      </c>
      <c r="AW693" s="14" t="s">
        <v>32</v>
      </c>
      <c r="AX693" s="14" t="s">
        <v>76</v>
      </c>
      <c r="AY693" s="165" t="s">
        <v>174</v>
      </c>
    </row>
    <row r="694" spans="2:65" s="15" customFormat="1" ht="10">
      <c r="B694" s="171"/>
      <c r="D694" s="151" t="s">
        <v>183</v>
      </c>
      <c r="E694" s="172" t="s">
        <v>1</v>
      </c>
      <c r="F694" s="173" t="s">
        <v>189</v>
      </c>
      <c r="H694" s="174">
        <v>31.85</v>
      </c>
      <c r="I694" s="175"/>
      <c r="L694" s="171"/>
      <c r="M694" s="176"/>
      <c r="T694" s="177"/>
      <c r="AT694" s="172" t="s">
        <v>183</v>
      </c>
      <c r="AU694" s="172" t="s">
        <v>85</v>
      </c>
      <c r="AV694" s="15" t="s">
        <v>181</v>
      </c>
      <c r="AW694" s="15" t="s">
        <v>32</v>
      </c>
      <c r="AX694" s="15" t="s">
        <v>83</v>
      </c>
      <c r="AY694" s="172" t="s">
        <v>174</v>
      </c>
    </row>
    <row r="695" spans="2:65" s="1" customFormat="1" ht="16.5" customHeight="1">
      <c r="B695" s="32"/>
      <c r="C695" s="178" t="s">
        <v>859</v>
      </c>
      <c r="D695" s="178" t="s">
        <v>256</v>
      </c>
      <c r="E695" s="179" t="s">
        <v>860</v>
      </c>
      <c r="F695" s="180" t="s">
        <v>861</v>
      </c>
      <c r="G695" s="181" t="s">
        <v>203</v>
      </c>
      <c r="H695" s="182">
        <v>2.867</v>
      </c>
      <c r="I695" s="183"/>
      <c r="J695" s="184">
        <f>ROUND(I695*H695,2)</f>
        <v>0</v>
      </c>
      <c r="K695" s="180" t="s">
        <v>180</v>
      </c>
      <c r="L695" s="185"/>
      <c r="M695" s="186" t="s">
        <v>1</v>
      </c>
      <c r="N695" s="187" t="s">
        <v>41</v>
      </c>
      <c r="P695" s="146">
        <f>O695*H695</f>
        <v>0</v>
      </c>
      <c r="Q695" s="146">
        <v>0.03</v>
      </c>
      <c r="R695" s="146">
        <f>Q695*H695</f>
        <v>8.6010000000000003E-2</v>
      </c>
      <c r="S695" s="146">
        <v>0</v>
      </c>
      <c r="T695" s="147">
        <f>S695*H695</f>
        <v>0</v>
      </c>
      <c r="AR695" s="148" t="s">
        <v>363</v>
      </c>
      <c r="AT695" s="148" t="s">
        <v>256</v>
      </c>
      <c r="AU695" s="148" t="s">
        <v>85</v>
      </c>
      <c r="AY695" s="17" t="s">
        <v>174</v>
      </c>
      <c r="BE695" s="149">
        <f>IF(N695="základní",J695,0)</f>
        <v>0</v>
      </c>
      <c r="BF695" s="149">
        <f>IF(N695="snížená",J695,0)</f>
        <v>0</v>
      </c>
      <c r="BG695" s="149">
        <f>IF(N695="zákl. přenesená",J695,0)</f>
        <v>0</v>
      </c>
      <c r="BH695" s="149">
        <f>IF(N695="sníž. přenesená",J695,0)</f>
        <v>0</v>
      </c>
      <c r="BI695" s="149">
        <f>IF(N695="nulová",J695,0)</f>
        <v>0</v>
      </c>
      <c r="BJ695" s="17" t="s">
        <v>83</v>
      </c>
      <c r="BK695" s="149">
        <f>ROUND(I695*H695,2)</f>
        <v>0</v>
      </c>
      <c r="BL695" s="17" t="s">
        <v>272</v>
      </c>
      <c r="BM695" s="148" t="s">
        <v>862</v>
      </c>
    </row>
    <row r="696" spans="2:65" s="13" customFormat="1" ht="10">
      <c r="B696" s="157"/>
      <c r="D696" s="151" t="s">
        <v>183</v>
      </c>
      <c r="E696" s="158" t="s">
        <v>1</v>
      </c>
      <c r="F696" s="159" t="s">
        <v>863</v>
      </c>
      <c r="H696" s="160">
        <v>2.867</v>
      </c>
      <c r="I696" s="161"/>
      <c r="L696" s="157"/>
      <c r="M696" s="162"/>
      <c r="T696" s="163"/>
      <c r="AT696" s="158" t="s">
        <v>183</v>
      </c>
      <c r="AU696" s="158" t="s">
        <v>85</v>
      </c>
      <c r="AV696" s="13" t="s">
        <v>85</v>
      </c>
      <c r="AW696" s="13" t="s">
        <v>32</v>
      </c>
      <c r="AX696" s="13" t="s">
        <v>76</v>
      </c>
      <c r="AY696" s="158" t="s">
        <v>174</v>
      </c>
    </row>
    <row r="697" spans="2:65" s="14" customFormat="1" ht="10">
      <c r="B697" s="164"/>
      <c r="D697" s="151" t="s">
        <v>183</v>
      </c>
      <c r="E697" s="165" t="s">
        <v>1</v>
      </c>
      <c r="F697" s="166" t="s">
        <v>187</v>
      </c>
      <c r="H697" s="167">
        <v>2.867</v>
      </c>
      <c r="I697" s="168"/>
      <c r="L697" s="164"/>
      <c r="M697" s="169"/>
      <c r="T697" s="170"/>
      <c r="AT697" s="165" t="s">
        <v>183</v>
      </c>
      <c r="AU697" s="165" t="s">
        <v>85</v>
      </c>
      <c r="AV697" s="14" t="s">
        <v>188</v>
      </c>
      <c r="AW697" s="14" t="s">
        <v>32</v>
      </c>
      <c r="AX697" s="14" t="s">
        <v>76</v>
      </c>
      <c r="AY697" s="165" t="s">
        <v>174</v>
      </c>
    </row>
    <row r="698" spans="2:65" s="15" customFormat="1" ht="10">
      <c r="B698" s="171"/>
      <c r="D698" s="151" t="s">
        <v>183</v>
      </c>
      <c r="E698" s="172" t="s">
        <v>1</v>
      </c>
      <c r="F698" s="173" t="s">
        <v>189</v>
      </c>
      <c r="H698" s="174">
        <v>2.867</v>
      </c>
      <c r="I698" s="175"/>
      <c r="L698" s="171"/>
      <c r="M698" s="176"/>
      <c r="T698" s="177"/>
      <c r="AT698" s="172" t="s">
        <v>183</v>
      </c>
      <c r="AU698" s="172" t="s">
        <v>85</v>
      </c>
      <c r="AV698" s="15" t="s">
        <v>181</v>
      </c>
      <c r="AW698" s="15" t="s">
        <v>32</v>
      </c>
      <c r="AX698" s="15" t="s">
        <v>83</v>
      </c>
      <c r="AY698" s="172" t="s">
        <v>174</v>
      </c>
    </row>
    <row r="699" spans="2:65" s="1" customFormat="1" ht="33" customHeight="1">
      <c r="B699" s="32"/>
      <c r="C699" s="137" t="s">
        <v>864</v>
      </c>
      <c r="D699" s="137" t="s">
        <v>176</v>
      </c>
      <c r="E699" s="138" t="s">
        <v>865</v>
      </c>
      <c r="F699" s="139" t="s">
        <v>866</v>
      </c>
      <c r="G699" s="140" t="s">
        <v>179</v>
      </c>
      <c r="H699" s="141">
        <v>72.534999999999997</v>
      </c>
      <c r="I699" s="142"/>
      <c r="J699" s="143">
        <f>ROUND(I699*H699,2)</f>
        <v>0</v>
      </c>
      <c r="K699" s="139" t="s">
        <v>180</v>
      </c>
      <c r="L699" s="32"/>
      <c r="M699" s="144" t="s">
        <v>1</v>
      </c>
      <c r="N699" s="145" t="s">
        <v>41</v>
      </c>
      <c r="P699" s="146">
        <f>O699*H699</f>
        <v>0</v>
      </c>
      <c r="Q699" s="146">
        <v>1.9000000000000001E-4</v>
      </c>
      <c r="R699" s="146">
        <f>Q699*H699</f>
        <v>1.3781649999999999E-2</v>
      </c>
      <c r="S699" s="146">
        <v>0</v>
      </c>
      <c r="T699" s="147">
        <f>S699*H699</f>
        <v>0</v>
      </c>
      <c r="AR699" s="148" t="s">
        <v>272</v>
      </c>
      <c r="AT699" s="148" t="s">
        <v>176</v>
      </c>
      <c r="AU699" s="148" t="s">
        <v>85</v>
      </c>
      <c r="AY699" s="17" t="s">
        <v>174</v>
      </c>
      <c r="BE699" s="149">
        <f>IF(N699="základní",J699,0)</f>
        <v>0</v>
      </c>
      <c r="BF699" s="149">
        <f>IF(N699="snížená",J699,0)</f>
        <v>0</v>
      </c>
      <c r="BG699" s="149">
        <f>IF(N699="zákl. přenesená",J699,0)</f>
        <v>0</v>
      </c>
      <c r="BH699" s="149">
        <f>IF(N699="sníž. přenesená",J699,0)</f>
        <v>0</v>
      </c>
      <c r="BI699" s="149">
        <f>IF(N699="nulová",J699,0)</f>
        <v>0</v>
      </c>
      <c r="BJ699" s="17" t="s">
        <v>83</v>
      </c>
      <c r="BK699" s="149">
        <f>ROUND(I699*H699,2)</f>
        <v>0</v>
      </c>
      <c r="BL699" s="17" t="s">
        <v>272</v>
      </c>
      <c r="BM699" s="148" t="s">
        <v>867</v>
      </c>
    </row>
    <row r="700" spans="2:65" s="13" customFormat="1" ht="10">
      <c r="B700" s="157"/>
      <c r="D700" s="151" t="s">
        <v>183</v>
      </c>
      <c r="E700" s="158" t="s">
        <v>1</v>
      </c>
      <c r="F700" s="159" t="s">
        <v>868</v>
      </c>
      <c r="H700" s="160">
        <v>2.1749999999999998</v>
      </c>
      <c r="I700" s="161"/>
      <c r="L700" s="157"/>
      <c r="M700" s="162"/>
      <c r="T700" s="163"/>
      <c r="AT700" s="158" t="s">
        <v>183</v>
      </c>
      <c r="AU700" s="158" t="s">
        <v>85</v>
      </c>
      <c r="AV700" s="13" t="s">
        <v>85</v>
      </c>
      <c r="AW700" s="13" t="s">
        <v>32</v>
      </c>
      <c r="AX700" s="13" t="s">
        <v>76</v>
      </c>
      <c r="AY700" s="158" t="s">
        <v>174</v>
      </c>
    </row>
    <row r="701" spans="2:65" s="13" customFormat="1" ht="10">
      <c r="B701" s="157"/>
      <c r="D701" s="151" t="s">
        <v>183</v>
      </c>
      <c r="E701" s="158" t="s">
        <v>1</v>
      </c>
      <c r="F701" s="159" t="s">
        <v>869</v>
      </c>
      <c r="H701" s="160">
        <v>70.36</v>
      </c>
      <c r="I701" s="161"/>
      <c r="L701" s="157"/>
      <c r="M701" s="162"/>
      <c r="T701" s="163"/>
      <c r="AT701" s="158" t="s">
        <v>183</v>
      </c>
      <c r="AU701" s="158" t="s">
        <v>85</v>
      </c>
      <c r="AV701" s="13" t="s">
        <v>85</v>
      </c>
      <c r="AW701" s="13" t="s">
        <v>32</v>
      </c>
      <c r="AX701" s="13" t="s">
        <v>76</v>
      </c>
      <c r="AY701" s="158" t="s">
        <v>174</v>
      </c>
    </row>
    <row r="702" spans="2:65" s="14" customFormat="1" ht="10">
      <c r="B702" s="164"/>
      <c r="D702" s="151" t="s">
        <v>183</v>
      </c>
      <c r="E702" s="165" t="s">
        <v>1</v>
      </c>
      <c r="F702" s="166" t="s">
        <v>187</v>
      </c>
      <c r="H702" s="167">
        <v>72.534999999999997</v>
      </c>
      <c r="I702" s="168"/>
      <c r="L702" s="164"/>
      <c r="M702" s="169"/>
      <c r="T702" s="170"/>
      <c r="AT702" s="165" t="s">
        <v>183</v>
      </c>
      <c r="AU702" s="165" t="s">
        <v>85</v>
      </c>
      <c r="AV702" s="14" t="s">
        <v>188</v>
      </c>
      <c r="AW702" s="14" t="s">
        <v>32</v>
      </c>
      <c r="AX702" s="14" t="s">
        <v>76</v>
      </c>
      <c r="AY702" s="165" t="s">
        <v>174</v>
      </c>
    </row>
    <row r="703" spans="2:65" s="15" customFormat="1" ht="10">
      <c r="B703" s="171"/>
      <c r="D703" s="151" t="s">
        <v>183</v>
      </c>
      <c r="E703" s="172" t="s">
        <v>1</v>
      </c>
      <c r="F703" s="173" t="s">
        <v>189</v>
      </c>
      <c r="H703" s="174">
        <v>72.534999999999997</v>
      </c>
      <c r="I703" s="175"/>
      <c r="L703" s="171"/>
      <c r="M703" s="176"/>
      <c r="T703" s="177"/>
      <c r="AT703" s="172" t="s">
        <v>183</v>
      </c>
      <c r="AU703" s="172" t="s">
        <v>85</v>
      </c>
      <c r="AV703" s="15" t="s">
        <v>181</v>
      </c>
      <c r="AW703" s="15" t="s">
        <v>32</v>
      </c>
      <c r="AX703" s="15" t="s">
        <v>83</v>
      </c>
      <c r="AY703" s="172" t="s">
        <v>174</v>
      </c>
    </row>
    <row r="704" spans="2:65" s="1" customFormat="1" ht="16.5" customHeight="1">
      <c r="B704" s="32"/>
      <c r="C704" s="178" t="s">
        <v>870</v>
      </c>
      <c r="D704" s="178" t="s">
        <v>256</v>
      </c>
      <c r="E704" s="179" t="s">
        <v>860</v>
      </c>
      <c r="F704" s="180" t="s">
        <v>861</v>
      </c>
      <c r="G704" s="181" t="s">
        <v>203</v>
      </c>
      <c r="H704" s="182">
        <v>3.8079999999999998</v>
      </c>
      <c r="I704" s="183"/>
      <c r="J704" s="184">
        <f>ROUND(I704*H704,2)</f>
        <v>0</v>
      </c>
      <c r="K704" s="180" t="s">
        <v>180</v>
      </c>
      <c r="L704" s="185"/>
      <c r="M704" s="186" t="s">
        <v>1</v>
      </c>
      <c r="N704" s="187" t="s">
        <v>41</v>
      </c>
      <c r="P704" s="146">
        <f>O704*H704</f>
        <v>0</v>
      </c>
      <c r="Q704" s="146">
        <v>0.03</v>
      </c>
      <c r="R704" s="146">
        <f>Q704*H704</f>
        <v>0.11423999999999999</v>
      </c>
      <c r="S704" s="146">
        <v>0</v>
      </c>
      <c r="T704" s="147">
        <f>S704*H704</f>
        <v>0</v>
      </c>
      <c r="AR704" s="148" t="s">
        <v>363</v>
      </c>
      <c r="AT704" s="148" t="s">
        <v>256</v>
      </c>
      <c r="AU704" s="148" t="s">
        <v>85</v>
      </c>
      <c r="AY704" s="17" t="s">
        <v>174</v>
      </c>
      <c r="BE704" s="149">
        <f>IF(N704="základní",J704,0)</f>
        <v>0</v>
      </c>
      <c r="BF704" s="149">
        <f>IF(N704="snížená",J704,0)</f>
        <v>0</v>
      </c>
      <c r="BG704" s="149">
        <f>IF(N704="zákl. přenesená",J704,0)</f>
        <v>0</v>
      </c>
      <c r="BH704" s="149">
        <f>IF(N704="sníž. přenesená",J704,0)</f>
        <v>0</v>
      </c>
      <c r="BI704" s="149">
        <f>IF(N704="nulová",J704,0)</f>
        <v>0</v>
      </c>
      <c r="BJ704" s="17" t="s">
        <v>83</v>
      </c>
      <c r="BK704" s="149">
        <f>ROUND(I704*H704,2)</f>
        <v>0</v>
      </c>
      <c r="BL704" s="17" t="s">
        <v>272</v>
      </c>
      <c r="BM704" s="148" t="s">
        <v>871</v>
      </c>
    </row>
    <row r="705" spans="2:65" s="13" customFormat="1" ht="10">
      <c r="B705" s="157"/>
      <c r="D705" s="151" t="s">
        <v>183</v>
      </c>
      <c r="E705" s="158" t="s">
        <v>1</v>
      </c>
      <c r="F705" s="159" t="s">
        <v>872</v>
      </c>
      <c r="H705" s="160">
        <v>3.6269999999999998</v>
      </c>
      <c r="I705" s="161"/>
      <c r="L705" s="157"/>
      <c r="M705" s="162"/>
      <c r="T705" s="163"/>
      <c r="AT705" s="158" t="s">
        <v>183</v>
      </c>
      <c r="AU705" s="158" t="s">
        <v>85</v>
      </c>
      <c r="AV705" s="13" t="s">
        <v>85</v>
      </c>
      <c r="AW705" s="13" t="s">
        <v>32</v>
      </c>
      <c r="AX705" s="13" t="s">
        <v>83</v>
      </c>
      <c r="AY705" s="158" t="s">
        <v>174</v>
      </c>
    </row>
    <row r="706" spans="2:65" s="13" customFormat="1" ht="10">
      <c r="B706" s="157"/>
      <c r="D706" s="151" t="s">
        <v>183</v>
      </c>
      <c r="F706" s="159" t="s">
        <v>873</v>
      </c>
      <c r="H706" s="160">
        <v>3.8079999999999998</v>
      </c>
      <c r="I706" s="161"/>
      <c r="L706" s="157"/>
      <c r="M706" s="162"/>
      <c r="T706" s="163"/>
      <c r="AT706" s="158" t="s">
        <v>183</v>
      </c>
      <c r="AU706" s="158" t="s">
        <v>85</v>
      </c>
      <c r="AV706" s="13" t="s">
        <v>85</v>
      </c>
      <c r="AW706" s="13" t="s">
        <v>4</v>
      </c>
      <c r="AX706" s="13" t="s">
        <v>83</v>
      </c>
      <c r="AY706" s="158" t="s">
        <v>174</v>
      </c>
    </row>
    <row r="707" spans="2:65" s="1" customFormat="1" ht="24.15" customHeight="1">
      <c r="B707" s="32"/>
      <c r="C707" s="137" t="s">
        <v>874</v>
      </c>
      <c r="D707" s="137" t="s">
        <v>176</v>
      </c>
      <c r="E707" s="138" t="s">
        <v>875</v>
      </c>
      <c r="F707" s="139" t="s">
        <v>876</v>
      </c>
      <c r="G707" s="140" t="s">
        <v>758</v>
      </c>
      <c r="H707" s="188"/>
      <c r="I707" s="142"/>
      <c r="J707" s="143">
        <f>ROUND(I707*H707,2)</f>
        <v>0</v>
      </c>
      <c r="K707" s="139" t="s">
        <v>180</v>
      </c>
      <c r="L707" s="32"/>
      <c r="M707" s="144" t="s">
        <v>1</v>
      </c>
      <c r="N707" s="145" t="s">
        <v>41</v>
      </c>
      <c r="P707" s="146">
        <f>O707*H707</f>
        <v>0</v>
      </c>
      <c r="Q707" s="146">
        <v>0</v>
      </c>
      <c r="R707" s="146">
        <f>Q707*H707</f>
        <v>0</v>
      </c>
      <c r="S707" s="146">
        <v>0</v>
      </c>
      <c r="T707" s="147">
        <f>S707*H707</f>
        <v>0</v>
      </c>
      <c r="AR707" s="148" t="s">
        <v>272</v>
      </c>
      <c r="AT707" s="148" t="s">
        <v>176</v>
      </c>
      <c r="AU707" s="148" t="s">
        <v>85</v>
      </c>
      <c r="AY707" s="17" t="s">
        <v>174</v>
      </c>
      <c r="BE707" s="149">
        <f>IF(N707="základní",J707,0)</f>
        <v>0</v>
      </c>
      <c r="BF707" s="149">
        <f>IF(N707="snížená",J707,0)</f>
        <v>0</v>
      </c>
      <c r="BG707" s="149">
        <f>IF(N707="zákl. přenesená",J707,0)</f>
        <v>0</v>
      </c>
      <c r="BH707" s="149">
        <f>IF(N707="sníž. přenesená",J707,0)</f>
        <v>0</v>
      </c>
      <c r="BI707" s="149">
        <f>IF(N707="nulová",J707,0)</f>
        <v>0</v>
      </c>
      <c r="BJ707" s="17" t="s">
        <v>83</v>
      </c>
      <c r="BK707" s="149">
        <f>ROUND(I707*H707,2)</f>
        <v>0</v>
      </c>
      <c r="BL707" s="17" t="s">
        <v>272</v>
      </c>
      <c r="BM707" s="148" t="s">
        <v>877</v>
      </c>
    </row>
    <row r="708" spans="2:65" s="11" customFormat="1" ht="22.75" customHeight="1">
      <c r="B708" s="125"/>
      <c r="D708" s="126" t="s">
        <v>75</v>
      </c>
      <c r="E708" s="135" t="s">
        <v>878</v>
      </c>
      <c r="F708" s="135" t="s">
        <v>879</v>
      </c>
      <c r="I708" s="128"/>
      <c r="J708" s="136">
        <f>BK708</f>
        <v>0</v>
      </c>
      <c r="L708" s="125"/>
      <c r="M708" s="130"/>
      <c r="P708" s="131">
        <f>SUM(P709:P719)</f>
        <v>0</v>
      </c>
      <c r="R708" s="131">
        <f>SUM(R709:R719)</f>
        <v>0</v>
      </c>
      <c r="T708" s="132">
        <f>SUM(T709:T719)</f>
        <v>0</v>
      </c>
      <c r="AR708" s="126" t="s">
        <v>85</v>
      </c>
      <c r="AT708" s="133" t="s">
        <v>75</v>
      </c>
      <c r="AU708" s="133" t="s">
        <v>83</v>
      </c>
      <c r="AY708" s="126" t="s">
        <v>174</v>
      </c>
      <c r="BK708" s="134">
        <f>SUM(BK709:BK719)</f>
        <v>0</v>
      </c>
    </row>
    <row r="709" spans="2:65" s="1" customFormat="1" ht="16.5" customHeight="1">
      <c r="B709" s="32"/>
      <c r="C709" s="137" t="s">
        <v>880</v>
      </c>
      <c r="D709" s="137" t="s">
        <v>176</v>
      </c>
      <c r="E709" s="138" t="s">
        <v>881</v>
      </c>
      <c r="F709" s="139" t="s">
        <v>882</v>
      </c>
      <c r="G709" s="140" t="s">
        <v>883</v>
      </c>
      <c r="H709" s="141">
        <v>1</v>
      </c>
      <c r="I709" s="142"/>
      <c r="J709" s="143">
        <f>ROUND(I709*H709,2)</f>
        <v>0</v>
      </c>
      <c r="K709" s="139" t="s">
        <v>180</v>
      </c>
      <c r="L709" s="32"/>
      <c r="M709" s="144" t="s">
        <v>1</v>
      </c>
      <c r="N709" s="145" t="s">
        <v>41</v>
      </c>
      <c r="P709" s="146">
        <f>O709*H709</f>
        <v>0</v>
      </c>
      <c r="Q709" s="146">
        <v>0</v>
      </c>
      <c r="R709" s="146">
        <f>Q709*H709</f>
        <v>0</v>
      </c>
      <c r="S709" s="146">
        <v>0</v>
      </c>
      <c r="T709" s="147">
        <f>S709*H709</f>
        <v>0</v>
      </c>
      <c r="AR709" s="148" t="s">
        <v>272</v>
      </c>
      <c r="AT709" s="148" t="s">
        <v>176</v>
      </c>
      <c r="AU709" s="148" t="s">
        <v>85</v>
      </c>
      <c r="AY709" s="17" t="s">
        <v>174</v>
      </c>
      <c r="BE709" s="149">
        <f>IF(N709="základní",J709,0)</f>
        <v>0</v>
      </c>
      <c r="BF709" s="149">
        <f>IF(N709="snížená",J709,0)</f>
        <v>0</v>
      </c>
      <c r="BG709" s="149">
        <f>IF(N709="zákl. přenesená",J709,0)</f>
        <v>0</v>
      </c>
      <c r="BH709" s="149">
        <f>IF(N709="sníž. přenesená",J709,0)</f>
        <v>0</v>
      </c>
      <c r="BI709" s="149">
        <f>IF(N709="nulová",J709,0)</f>
        <v>0</v>
      </c>
      <c r="BJ709" s="17" t="s">
        <v>83</v>
      </c>
      <c r="BK709" s="149">
        <f>ROUND(I709*H709,2)</f>
        <v>0</v>
      </c>
      <c r="BL709" s="17" t="s">
        <v>272</v>
      </c>
      <c r="BM709" s="148" t="s">
        <v>884</v>
      </c>
    </row>
    <row r="710" spans="2:65" s="13" customFormat="1" ht="10">
      <c r="B710" s="157"/>
      <c r="D710" s="151" t="s">
        <v>183</v>
      </c>
      <c r="E710" s="158" t="s">
        <v>1</v>
      </c>
      <c r="F710" s="159" t="s">
        <v>885</v>
      </c>
      <c r="H710" s="160">
        <v>1</v>
      </c>
      <c r="I710" s="161"/>
      <c r="L710" s="157"/>
      <c r="M710" s="162"/>
      <c r="T710" s="163"/>
      <c r="AT710" s="158" t="s">
        <v>183</v>
      </c>
      <c r="AU710" s="158" t="s">
        <v>85</v>
      </c>
      <c r="AV710" s="13" t="s">
        <v>85</v>
      </c>
      <c r="AW710" s="13" t="s">
        <v>32</v>
      </c>
      <c r="AX710" s="13" t="s">
        <v>76</v>
      </c>
      <c r="AY710" s="158" t="s">
        <v>174</v>
      </c>
    </row>
    <row r="711" spans="2:65" s="14" customFormat="1" ht="10">
      <c r="B711" s="164"/>
      <c r="D711" s="151" t="s">
        <v>183</v>
      </c>
      <c r="E711" s="165" t="s">
        <v>1</v>
      </c>
      <c r="F711" s="166" t="s">
        <v>187</v>
      </c>
      <c r="H711" s="167">
        <v>1</v>
      </c>
      <c r="I711" s="168"/>
      <c r="L711" s="164"/>
      <c r="M711" s="169"/>
      <c r="T711" s="170"/>
      <c r="AT711" s="165" t="s">
        <v>183</v>
      </c>
      <c r="AU711" s="165" t="s">
        <v>85</v>
      </c>
      <c r="AV711" s="14" t="s">
        <v>188</v>
      </c>
      <c r="AW711" s="14" t="s">
        <v>32</v>
      </c>
      <c r="AX711" s="14" t="s">
        <v>76</v>
      </c>
      <c r="AY711" s="165" t="s">
        <v>174</v>
      </c>
    </row>
    <row r="712" spans="2:65" s="15" customFormat="1" ht="10">
      <c r="B712" s="171"/>
      <c r="D712" s="151" t="s">
        <v>183</v>
      </c>
      <c r="E712" s="172" t="s">
        <v>1</v>
      </c>
      <c r="F712" s="173" t="s">
        <v>189</v>
      </c>
      <c r="H712" s="174">
        <v>1</v>
      </c>
      <c r="I712" s="175"/>
      <c r="L712" s="171"/>
      <c r="M712" s="176"/>
      <c r="T712" s="177"/>
      <c r="AT712" s="172" t="s">
        <v>183</v>
      </c>
      <c r="AU712" s="172" t="s">
        <v>85</v>
      </c>
      <c r="AV712" s="15" t="s">
        <v>181</v>
      </c>
      <c r="AW712" s="15" t="s">
        <v>32</v>
      </c>
      <c r="AX712" s="15" t="s">
        <v>83</v>
      </c>
      <c r="AY712" s="172" t="s">
        <v>174</v>
      </c>
    </row>
    <row r="713" spans="2:65" s="1" customFormat="1" ht="24.15" customHeight="1">
      <c r="B713" s="32"/>
      <c r="C713" s="178" t="s">
        <v>886</v>
      </c>
      <c r="D713" s="178" t="s">
        <v>256</v>
      </c>
      <c r="E713" s="179" t="s">
        <v>887</v>
      </c>
      <c r="F713" s="180" t="s">
        <v>888</v>
      </c>
      <c r="G713" s="181" t="s">
        <v>889</v>
      </c>
      <c r="H713" s="182">
        <v>1</v>
      </c>
      <c r="I713" s="183"/>
      <c r="J713" s="184">
        <f>ROUND(I713*H713,2)</f>
        <v>0</v>
      </c>
      <c r="K713" s="180" t="s">
        <v>1</v>
      </c>
      <c r="L713" s="185"/>
      <c r="M713" s="186" t="s">
        <v>1</v>
      </c>
      <c r="N713" s="187" t="s">
        <v>41</v>
      </c>
      <c r="P713" s="146">
        <f>O713*H713</f>
        <v>0</v>
      </c>
      <c r="Q713" s="146">
        <v>0</v>
      </c>
      <c r="R713" s="146">
        <f>Q713*H713</f>
        <v>0</v>
      </c>
      <c r="S713" s="146">
        <v>0</v>
      </c>
      <c r="T713" s="147">
        <f>S713*H713</f>
        <v>0</v>
      </c>
      <c r="AR713" s="148" t="s">
        <v>363</v>
      </c>
      <c r="AT713" s="148" t="s">
        <v>256</v>
      </c>
      <c r="AU713" s="148" t="s">
        <v>85</v>
      </c>
      <c r="AY713" s="17" t="s">
        <v>174</v>
      </c>
      <c r="BE713" s="149">
        <f>IF(N713="základní",J713,0)</f>
        <v>0</v>
      </c>
      <c r="BF713" s="149">
        <f>IF(N713="snížená",J713,0)</f>
        <v>0</v>
      </c>
      <c r="BG713" s="149">
        <f>IF(N713="zákl. přenesená",J713,0)</f>
        <v>0</v>
      </c>
      <c r="BH713" s="149">
        <f>IF(N713="sníž. přenesená",J713,0)</f>
        <v>0</v>
      </c>
      <c r="BI713" s="149">
        <f>IF(N713="nulová",J713,0)</f>
        <v>0</v>
      </c>
      <c r="BJ713" s="17" t="s">
        <v>83</v>
      </c>
      <c r="BK713" s="149">
        <f>ROUND(I713*H713,2)</f>
        <v>0</v>
      </c>
      <c r="BL713" s="17" t="s">
        <v>272</v>
      </c>
      <c r="BM713" s="148" t="s">
        <v>890</v>
      </c>
    </row>
    <row r="714" spans="2:65" s="1" customFormat="1" ht="24.15" customHeight="1">
      <c r="B714" s="32"/>
      <c r="C714" s="137" t="s">
        <v>891</v>
      </c>
      <c r="D714" s="137" t="s">
        <v>176</v>
      </c>
      <c r="E714" s="138" t="s">
        <v>892</v>
      </c>
      <c r="F714" s="139" t="s">
        <v>893</v>
      </c>
      <c r="G714" s="140" t="s">
        <v>883</v>
      </c>
      <c r="H714" s="141">
        <v>1</v>
      </c>
      <c r="I714" s="142"/>
      <c r="J714" s="143">
        <f>ROUND(I714*H714,2)</f>
        <v>0</v>
      </c>
      <c r="K714" s="139" t="s">
        <v>180</v>
      </c>
      <c r="L714" s="32"/>
      <c r="M714" s="144" t="s">
        <v>1</v>
      </c>
      <c r="N714" s="145" t="s">
        <v>41</v>
      </c>
      <c r="P714" s="146">
        <f>O714*H714</f>
        <v>0</v>
      </c>
      <c r="Q714" s="146">
        <v>0</v>
      </c>
      <c r="R714" s="146">
        <f>Q714*H714</f>
        <v>0</v>
      </c>
      <c r="S714" s="146">
        <v>0</v>
      </c>
      <c r="T714" s="147">
        <f>S714*H714</f>
        <v>0</v>
      </c>
      <c r="AR714" s="148" t="s">
        <v>272</v>
      </c>
      <c r="AT714" s="148" t="s">
        <v>176</v>
      </c>
      <c r="AU714" s="148" t="s">
        <v>85</v>
      </c>
      <c r="AY714" s="17" t="s">
        <v>174</v>
      </c>
      <c r="BE714" s="149">
        <f>IF(N714="základní",J714,0)</f>
        <v>0</v>
      </c>
      <c r="BF714" s="149">
        <f>IF(N714="snížená",J714,0)</f>
        <v>0</v>
      </c>
      <c r="BG714" s="149">
        <f>IF(N714="zákl. přenesená",J714,0)</f>
        <v>0</v>
      </c>
      <c r="BH714" s="149">
        <f>IF(N714="sníž. přenesená",J714,0)</f>
        <v>0</v>
      </c>
      <c r="BI714" s="149">
        <f>IF(N714="nulová",J714,0)</f>
        <v>0</v>
      </c>
      <c r="BJ714" s="17" t="s">
        <v>83</v>
      </c>
      <c r="BK714" s="149">
        <f>ROUND(I714*H714,2)</f>
        <v>0</v>
      </c>
      <c r="BL714" s="17" t="s">
        <v>272</v>
      </c>
      <c r="BM714" s="148" t="s">
        <v>894</v>
      </c>
    </row>
    <row r="715" spans="2:65" s="13" customFormat="1" ht="10">
      <c r="B715" s="157"/>
      <c r="D715" s="151" t="s">
        <v>183</v>
      </c>
      <c r="E715" s="158" t="s">
        <v>1</v>
      </c>
      <c r="F715" s="159" t="s">
        <v>895</v>
      </c>
      <c r="H715" s="160">
        <v>1</v>
      </c>
      <c r="I715" s="161"/>
      <c r="L715" s="157"/>
      <c r="M715" s="162"/>
      <c r="T715" s="163"/>
      <c r="AT715" s="158" t="s">
        <v>183</v>
      </c>
      <c r="AU715" s="158" t="s">
        <v>85</v>
      </c>
      <c r="AV715" s="13" t="s">
        <v>85</v>
      </c>
      <c r="AW715" s="13" t="s">
        <v>32</v>
      </c>
      <c r="AX715" s="13" t="s">
        <v>76</v>
      </c>
      <c r="AY715" s="158" t="s">
        <v>174</v>
      </c>
    </row>
    <row r="716" spans="2:65" s="14" customFormat="1" ht="10">
      <c r="B716" s="164"/>
      <c r="D716" s="151" t="s">
        <v>183</v>
      </c>
      <c r="E716" s="165" t="s">
        <v>1</v>
      </c>
      <c r="F716" s="166" t="s">
        <v>187</v>
      </c>
      <c r="H716" s="167">
        <v>1</v>
      </c>
      <c r="I716" s="168"/>
      <c r="L716" s="164"/>
      <c r="M716" s="169"/>
      <c r="T716" s="170"/>
      <c r="AT716" s="165" t="s">
        <v>183</v>
      </c>
      <c r="AU716" s="165" t="s">
        <v>85</v>
      </c>
      <c r="AV716" s="14" t="s">
        <v>188</v>
      </c>
      <c r="AW716" s="14" t="s">
        <v>32</v>
      </c>
      <c r="AX716" s="14" t="s">
        <v>76</v>
      </c>
      <c r="AY716" s="165" t="s">
        <v>174</v>
      </c>
    </row>
    <row r="717" spans="2:65" s="15" customFormat="1" ht="10">
      <c r="B717" s="171"/>
      <c r="D717" s="151" t="s">
        <v>183</v>
      </c>
      <c r="E717" s="172" t="s">
        <v>1</v>
      </c>
      <c r="F717" s="173" t="s">
        <v>189</v>
      </c>
      <c r="H717" s="174">
        <v>1</v>
      </c>
      <c r="I717" s="175"/>
      <c r="L717" s="171"/>
      <c r="M717" s="176"/>
      <c r="T717" s="177"/>
      <c r="AT717" s="172" t="s">
        <v>183</v>
      </c>
      <c r="AU717" s="172" t="s">
        <v>85</v>
      </c>
      <c r="AV717" s="15" t="s">
        <v>181</v>
      </c>
      <c r="AW717" s="15" t="s">
        <v>32</v>
      </c>
      <c r="AX717" s="15" t="s">
        <v>83</v>
      </c>
      <c r="AY717" s="172" t="s">
        <v>174</v>
      </c>
    </row>
    <row r="718" spans="2:65" s="1" customFormat="1" ht="24.15" customHeight="1">
      <c r="B718" s="32"/>
      <c r="C718" s="178" t="s">
        <v>896</v>
      </c>
      <c r="D718" s="178" t="s">
        <v>256</v>
      </c>
      <c r="E718" s="179" t="s">
        <v>897</v>
      </c>
      <c r="F718" s="180" t="s">
        <v>898</v>
      </c>
      <c r="G718" s="181" t="s">
        <v>889</v>
      </c>
      <c r="H718" s="182">
        <v>1</v>
      </c>
      <c r="I718" s="183"/>
      <c r="J718" s="184">
        <f>ROUND(I718*H718,2)</f>
        <v>0</v>
      </c>
      <c r="K718" s="180" t="s">
        <v>1</v>
      </c>
      <c r="L718" s="185"/>
      <c r="M718" s="186" t="s">
        <v>1</v>
      </c>
      <c r="N718" s="187" t="s">
        <v>41</v>
      </c>
      <c r="P718" s="146">
        <f>O718*H718</f>
        <v>0</v>
      </c>
      <c r="Q718" s="146">
        <v>0</v>
      </c>
      <c r="R718" s="146">
        <f>Q718*H718</f>
        <v>0</v>
      </c>
      <c r="S718" s="146">
        <v>0</v>
      </c>
      <c r="T718" s="147">
        <f>S718*H718</f>
        <v>0</v>
      </c>
      <c r="AR718" s="148" t="s">
        <v>363</v>
      </c>
      <c r="AT718" s="148" t="s">
        <v>256</v>
      </c>
      <c r="AU718" s="148" t="s">
        <v>85</v>
      </c>
      <c r="AY718" s="17" t="s">
        <v>174</v>
      </c>
      <c r="BE718" s="149">
        <f>IF(N718="základní",J718,0)</f>
        <v>0</v>
      </c>
      <c r="BF718" s="149">
        <f>IF(N718="snížená",J718,0)</f>
        <v>0</v>
      </c>
      <c r="BG718" s="149">
        <f>IF(N718="zákl. přenesená",J718,0)</f>
        <v>0</v>
      </c>
      <c r="BH718" s="149">
        <f>IF(N718="sníž. přenesená",J718,0)</f>
        <v>0</v>
      </c>
      <c r="BI718" s="149">
        <f>IF(N718="nulová",J718,0)</f>
        <v>0</v>
      </c>
      <c r="BJ718" s="17" t="s">
        <v>83</v>
      </c>
      <c r="BK718" s="149">
        <f>ROUND(I718*H718,2)</f>
        <v>0</v>
      </c>
      <c r="BL718" s="17" t="s">
        <v>272</v>
      </c>
      <c r="BM718" s="148" t="s">
        <v>899</v>
      </c>
    </row>
    <row r="719" spans="2:65" s="1" customFormat="1" ht="24.15" customHeight="1">
      <c r="B719" s="32"/>
      <c r="C719" s="137" t="s">
        <v>900</v>
      </c>
      <c r="D719" s="137" t="s">
        <v>176</v>
      </c>
      <c r="E719" s="138" t="s">
        <v>901</v>
      </c>
      <c r="F719" s="139" t="s">
        <v>902</v>
      </c>
      <c r="G719" s="140" t="s">
        <v>758</v>
      </c>
      <c r="H719" s="188"/>
      <c r="I719" s="142"/>
      <c r="J719" s="143">
        <f>ROUND(I719*H719,2)</f>
        <v>0</v>
      </c>
      <c r="K719" s="139" t="s">
        <v>180</v>
      </c>
      <c r="L719" s="32"/>
      <c r="M719" s="144" t="s">
        <v>1</v>
      </c>
      <c r="N719" s="145" t="s">
        <v>41</v>
      </c>
      <c r="P719" s="146">
        <f>O719*H719</f>
        <v>0</v>
      </c>
      <c r="Q719" s="146">
        <v>0</v>
      </c>
      <c r="R719" s="146">
        <f>Q719*H719</f>
        <v>0</v>
      </c>
      <c r="S719" s="146">
        <v>0</v>
      </c>
      <c r="T719" s="147">
        <f>S719*H719</f>
        <v>0</v>
      </c>
      <c r="AR719" s="148" t="s">
        <v>272</v>
      </c>
      <c r="AT719" s="148" t="s">
        <v>176</v>
      </c>
      <c r="AU719" s="148" t="s">
        <v>85</v>
      </c>
      <c r="AY719" s="17" t="s">
        <v>174</v>
      </c>
      <c r="BE719" s="149">
        <f>IF(N719="základní",J719,0)</f>
        <v>0</v>
      </c>
      <c r="BF719" s="149">
        <f>IF(N719="snížená",J719,0)</f>
        <v>0</v>
      </c>
      <c r="BG719" s="149">
        <f>IF(N719="zákl. přenesená",J719,0)</f>
        <v>0</v>
      </c>
      <c r="BH719" s="149">
        <f>IF(N719="sníž. přenesená",J719,0)</f>
        <v>0</v>
      </c>
      <c r="BI719" s="149">
        <f>IF(N719="nulová",J719,0)</f>
        <v>0</v>
      </c>
      <c r="BJ719" s="17" t="s">
        <v>83</v>
      </c>
      <c r="BK719" s="149">
        <f>ROUND(I719*H719,2)</f>
        <v>0</v>
      </c>
      <c r="BL719" s="17" t="s">
        <v>272</v>
      </c>
      <c r="BM719" s="148" t="s">
        <v>903</v>
      </c>
    </row>
    <row r="720" spans="2:65" s="11" customFormat="1" ht="22.75" customHeight="1">
      <c r="B720" s="125"/>
      <c r="D720" s="126" t="s">
        <v>75</v>
      </c>
      <c r="E720" s="135" t="s">
        <v>904</v>
      </c>
      <c r="F720" s="135" t="s">
        <v>905</v>
      </c>
      <c r="I720" s="128"/>
      <c r="J720" s="136">
        <f>BK720</f>
        <v>0</v>
      </c>
      <c r="L720" s="125"/>
      <c r="M720" s="130"/>
      <c r="P720" s="131">
        <f>SUM(P721:P742)</f>
        <v>0</v>
      </c>
      <c r="R720" s="131">
        <f>SUM(R721:R742)</f>
        <v>2.5167802799999999</v>
      </c>
      <c r="T720" s="132">
        <f>SUM(T721:T742)</f>
        <v>17.220999200000001</v>
      </c>
      <c r="AR720" s="126" t="s">
        <v>85</v>
      </c>
      <c r="AT720" s="133" t="s">
        <v>75</v>
      </c>
      <c r="AU720" s="133" t="s">
        <v>83</v>
      </c>
      <c r="AY720" s="126" t="s">
        <v>174</v>
      </c>
      <c r="BK720" s="134">
        <f>SUM(BK721:BK742)</f>
        <v>0</v>
      </c>
    </row>
    <row r="721" spans="2:65" s="1" customFormat="1" ht="24.15" customHeight="1">
      <c r="B721" s="32"/>
      <c r="C721" s="137" t="s">
        <v>906</v>
      </c>
      <c r="D721" s="137" t="s">
        <v>176</v>
      </c>
      <c r="E721" s="138" t="s">
        <v>907</v>
      </c>
      <c r="F721" s="139" t="s">
        <v>908</v>
      </c>
      <c r="G721" s="140" t="s">
        <v>179</v>
      </c>
      <c r="H721" s="141">
        <v>206.595</v>
      </c>
      <c r="I721" s="142"/>
      <c r="J721" s="143">
        <f>ROUND(I721*H721,2)</f>
        <v>0</v>
      </c>
      <c r="K721" s="139" t="s">
        <v>180</v>
      </c>
      <c r="L721" s="32"/>
      <c r="M721" s="144" t="s">
        <v>1</v>
      </c>
      <c r="N721" s="145" t="s">
        <v>41</v>
      </c>
      <c r="P721" s="146">
        <f>O721*H721</f>
        <v>0</v>
      </c>
      <c r="Q721" s="146">
        <v>1.136E-2</v>
      </c>
      <c r="R721" s="146">
        <f>Q721*H721</f>
        <v>2.3469191999999999</v>
      </c>
      <c r="S721" s="146">
        <v>0</v>
      </c>
      <c r="T721" s="147">
        <f>S721*H721</f>
        <v>0</v>
      </c>
      <c r="AR721" s="148" t="s">
        <v>272</v>
      </c>
      <c r="AT721" s="148" t="s">
        <v>176</v>
      </c>
      <c r="AU721" s="148" t="s">
        <v>85</v>
      </c>
      <c r="AY721" s="17" t="s">
        <v>174</v>
      </c>
      <c r="BE721" s="149">
        <f>IF(N721="základní",J721,0)</f>
        <v>0</v>
      </c>
      <c r="BF721" s="149">
        <f>IF(N721="snížená",J721,0)</f>
        <v>0</v>
      </c>
      <c r="BG721" s="149">
        <f>IF(N721="zákl. přenesená",J721,0)</f>
        <v>0</v>
      </c>
      <c r="BH721" s="149">
        <f>IF(N721="sníž. přenesená",J721,0)</f>
        <v>0</v>
      </c>
      <c r="BI721" s="149">
        <f>IF(N721="nulová",J721,0)</f>
        <v>0</v>
      </c>
      <c r="BJ721" s="17" t="s">
        <v>83</v>
      </c>
      <c r="BK721" s="149">
        <f>ROUND(I721*H721,2)</f>
        <v>0</v>
      </c>
      <c r="BL721" s="17" t="s">
        <v>272</v>
      </c>
      <c r="BM721" s="148" t="s">
        <v>909</v>
      </c>
    </row>
    <row r="722" spans="2:65" s="13" customFormat="1" ht="10">
      <c r="B722" s="157"/>
      <c r="D722" s="151" t="s">
        <v>183</v>
      </c>
      <c r="E722" s="158" t="s">
        <v>1</v>
      </c>
      <c r="F722" s="159" t="s">
        <v>910</v>
      </c>
      <c r="H722" s="160">
        <v>63.7</v>
      </c>
      <c r="I722" s="161"/>
      <c r="L722" s="157"/>
      <c r="M722" s="162"/>
      <c r="T722" s="163"/>
      <c r="AT722" s="158" t="s">
        <v>183</v>
      </c>
      <c r="AU722" s="158" t="s">
        <v>85</v>
      </c>
      <c r="AV722" s="13" t="s">
        <v>85</v>
      </c>
      <c r="AW722" s="13" t="s">
        <v>32</v>
      </c>
      <c r="AX722" s="13" t="s">
        <v>76</v>
      </c>
      <c r="AY722" s="158" t="s">
        <v>174</v>
      </c>
    </row>
    <row r="723" spans="2:65" s="14" customFormat="1" ht="10">
      <c r="B723" s="164"/>
      <c r="D723" s="151" t="s">
        <v>183</v>
      </c>
      <c r="E723" s="165" t="s">
        <v>1</v>
      </c>
      <c r="F723" s="166" t="s">
        <v>187</v>
      </c>
      <c r="H723" s="167">
        <v>63.7</v>
      </c>
      <c r="I723" s="168"/>
      <c r="L723" s="164"/>
      <c r="M723" s="169"/>
      <c r="T723" s="170"/>
      <c r="AT723" s="165" t="s">
        <v>183</v>
      </c>
      <c r="AU723" s="165" t="s">
        <v>85</v>
      </c>
      <c r="AV723" s="14" t="s">
        <v>188</v>
      </c>
      <c r="AW723" s="14" t="s">
        <v>32</v>
      </c>
      <c r="AX723" s="14" t="s">
        <v>76</v>
      </c>
      <c r="AY723" s="165" t="s">
        <v>174</v>
      </c>
    </row>
    <row r="724" spans="2:65" s="13" customFormat="1" ht="10">
      <c r="B724" s="157"/>
      <c r="D724" s="151" t="s">
        <v>183</v>
      </c>
      <c r="E724" s="158" t="s">
        <v>1</v>
      </c>
      <c r="F724" s="159" t="s">
        <v>868</v>
      </c>
      <c r="H724" s="160">
        <v>2.1749999999999998</v>
      </c>
      <c r="I724" s="161"/>
      <c r="L724" s="157"/>
      <c r="M724" s="162"/>
      <c r="T724" s="163"/>
      <c r="AT724" s="158" t="s">
        <v>183</v>
      </c>
      <c r="AU724" s="158" t="s">
        <v>85</v>
      </c>
      <c r="AV724" s="13" t="s">
        <v>85</v>
      </c>
      <c r="AW724" s="13" t="s">
        <v>32</v>
      </c>
      <c r="AX724" s="13" t="s">
        <v>76</v>
      </c>
      <c r="AY724" s="158" t="s">
        <v>174</v>
      </c>
    </row>
    <row r="725" spans="2:65" s="13" customFormat="1" ht="10">
      <c r="B725" s="157"/>
      <c r="D725" s="151" t="s">
        <v>183</v>
      </c>
      <c r="E725" s="158" t="s">
        <v>1</v>
      </c>
      <c r="F725" s="159" t="s">
        <v>911</v>
      </c>
      <c r="H725" s="160">
        <v>140.72</v>
      </c>
      <c r="I725" s="161"/>
      <c r="L725" s="157"/>
      <c r="M725" s="162"/>
      <c r="T725" s="163"/>
      <c r="AT725" s="158" t="s">
        <v>183</v>
      </c>
      <c r="AU725" s="158" t="s">
        <v>85</v>
      </c>
      <c r="AV725" s="13" t="s">
        <v>85</v>
      </c>
      <c r="AW725" s="13" t="s">
        <v>32</v>
      </c>
      <c r="AX725" s="13" t="s">
        <v>76</v>
      </c>
      <c r="AY725" s="158" t="s">
        <v>174</v>
      </c>
    </row>
    <row r="726" spans="2:65" s="14" customFormat="1" ht="10">
      <c r="B726" s="164"/>
      <c r="D726" s="151" t="s">
        <v>183</v>
      </c>
      <c r="E726" s="165" t="s">
        <v>1</v>
      </c>
      <c r="F726" s="166" t="s">
        <v>187</v>
      </c>
      <c r="H726" s="167">
        <v>142.89500000000001</v>
      </c>
      <c r="I726" s="168"/>
      <c r="L726" s="164"/>
      <c r="M726" s="169"/>
      <c r="T726" s="170"/>
      <c r="AT726" s="165" t="s">
        <v>183</v>
      </c>
      <c r="AU726" s="165" t="s">
        <v>85</v>
      </c>
      <c r="AV726" s="14" t="s">
        <v>188</v>
      </c>
      <c r="AW726" s="14" t="s">
        <v>32</v>
      </c>
      <c r="AX726" s="14" t="s">
        <v>76</v>
      </c>
      <c r="AY726" s="165" t="s">
        <v>174</v>
      </c>
    </row>
    <row r="727" spans="2:65" s="15" customFormat="1" ht="10">
      <c r="B727" s="171"/>
      <c r="D727" s="151" t="s">
        <v>183</v>
      </c>
      <c r="E727" s="172" t="s">
        <v>1</v>
      </c>
      <c r="F727" s="173" t="s">
        <v>189</v>
      </c>
      <c r="H727" s="174">
        <v>206.595</v>
      </c>
      <c r="I727" s="175"/>
      <c r="L727" s="171"/>
      <c r="M727" s="176"/>
      <c r="T727" s="177"/>
      <c r="AT727" s="172" t="s">
        <v>183</v>
      </c>
      <c r="AU727" s="172" t="s">
        <v>85</v>
      </c>
      <c r="AV727" s="15" t="s">
        <v>181</v>
      </c>
      <c r="AW727" s="15" t="s">
        <v>32</v>
      </c>
      <c r="AX727" s="15" t="s">
        <v>83</v>
      </c>
      <c r="AY727" s="172" t="s">
        <v>174</v>
      </c>
    </row>
    <row r="728" spans="2:65" s="1" customFormat="1" ht="24.15" customHeight="1">
      <c r="B728" s="32"/>
      <c r="C728" s="137" t="s">
        <v>912</v>
      </c>
      <c r="D728" s="137" t="s">
        <v>176</v>
      </c>
      <c r="E728" s="138" t="s">
        <v>913</v>
      </c>
      <c r="F728" s="139" t="s">
        <v>914</v>
      </c>
      <c r="G728" s="140" t="s">
        <v>203</v>
      </c>
      <c r="H728" s="141">
        <v>7.4370000000000003</v>
      </c>
      <c r="I728" s="142"/>
      <c r="J728" s="143">
        <f>ROUND(I728*H728,2)</f>
        <v>0</v>
      </c>
      <c r="K728" s="139" t="s">
        <v>180</v>
      </c>
      <c r="L728" s="32"/>
      <c r="M728" s="144" t="s">
        <v>1</v>
      </c>
      <c r="N728" s="145" t="s">
        <v>41</v>
      </c>
      <c r="P728" s="146">
        <f>O728*H728</f>
        <v>0</v>
      </c>
      <c r="Q728" s="146">
        <v>2.2839999999999999E-2</v>
      </c>
      <c r="R728" s="146">
        <f>Q728*H728</f>
        <v>0.16986108</v>
      </c>
      <c r="S728" s="146">
        <v>0</v>
      </c>
      <c r="T728" s="147">
        <f>S728*H728</f>
        <v>0</v>
      </c>
      <c r="AR728" s="148" t="s">
        <v>272</v>
      </c>
      <c r="AT728" s="148" t="s">
        <v>176</v>
      </c>
      <c r="AU728" s="148" t="s">
        <v>85</v>
      </c>
      <c r="AY728" s="17" t="s">
        <v>174</v>
      </c>
      <c r="BE728" s="149">
        <f>IF(N728="základní",J728,0)</f>
        <v>0</v>
      </c>
      <c r="BF728" s="149">
        <f>IF(N728="snížená",J728,0)</f>
        <v>0</v>
      </c>
      <c r="BG728" s="149">
        <f>IF(N728="zákl. přenesená",J728,0)</f>
        <v>0</v>
      </c>
      <c r="BH728" s="149">
        <f>IF(N728="sníž. přenesená",J728,0)</f>
        <v>0</v>
      </c>
      <c r="BI728" s="149">
        <f>IF(N728="nulová",J728,0)</f>
        <v>0</v>
      </c>
      <c r="BJ728" s="17" t="s">
        <v>83</v>
      </c>
      <c r="BK728" s="149">
        <f>ROUND(I728*H728,2)</f>
        <v>0</v>
      </c>
      <c r="BL728" s="17" t="s">
        <v>272</v>
      </c>
      <c r="BM728" s="148" t="s">
        <v>915</v>
      </c>
    </row>
    <row r="729" spans="2:65" s="13" customFormat="1" ht="10">
      <c r="B729" s="157"/>
      <c r="D729" s="151" t="s">
        <v>183</v>
      </c>
      <c r="E729" s="158" t="s">
        <v>1</v>
      </c>
      <c r="F729" s="159" t="s">
        <v>916</v>
      </c>
      <c r="H729" s="160">
        <v>7.4370000000000003</v>
      </c>
      <c r="I729" s="161"/>
      <c r="L729" s="157"/>
      <c r="M729" s="162"/>
      <c r="T729" s="163"/>
      <c r="AT729" s="158" t="s">
        <v>183</v>
      </c>
      <c r="AU729" s="158" t="s">
        <v>85</v>
      </c>
      <c r="AV729" s="13" t="s">
        <v>85</v>
      </c>
      <c r="AW729" s="13" t="s">
        <v>32</v>
      </c>
      <c r="AX729" s="13" t="s">
        <v>76</v>
      </c>
      <c r="AY729" s="158" t="s">
        <v>174</v>
      </c>
    </row>
    <row r="730" spans="2:65" s="14" customFormat="1" ht="10">
      <c r="B730" s="164"/>
      <c r="D730" s="151" t="s">
        <v>183</v>
      </c>
      <c r="E730" s="165" t="s">
        <v>1</v>
      </c>
      <c r="F730" s="166" t="s">
        <v>187</v>
      </c>
      <c r="H730" s="167">
        <v>7.4370000000000003</v>
      </c>
      <c r="I730" s="168"/>
      <c r="L730" s="164"/>
      <c r="M730" s="169"/>
      <c r="T730" s="170"/>
      <c r="AT730" s="165" t="s">
        <v>183</v>
      </c>
      <c r="AU730" s="165" t="s">
        <v>85</v>
      </c>
      <c r="AV730" s="14" t="s">
        <v>188</v>
      </c>
      <c r="AW730" s="14" t="s">
        <v>32</v>
      </c>
      <c r="AX730" s="14" t="s">
        <v>76</v>
      </c>
      <c r="AY730" s="165" t="s">
        <v>174</v>
      </c>
    </row>
    <row r="731" spans="2:65" s="15" customFormat="1" ht="10">
      <c r="B731" s="171"/>
      <c r="D731" s="151" t="s">
        <v>183</v>
      </c>
      <c r="E731" s="172" t="s">
        <v>1</v>
      </c>
      <c r="F731" s="173" t="s">
        <v>189</v>
      </c>
      <c r="H731" s="174">
        <v>7.4370000000000003</v>
      </c>
      <c r="I731" s="175"/>
      <c r="L731" s="171"/>
      <c r="M731" s="176"/>
      <c r="T731" s="177"/>
      <c r="AT731" s="172" t="s">
        <v>183</v>
      </c>
      <c r="AU731" s="172" t="s">
        <v>85</v>
      </c>
      <c r="AV731" s="15" t="s">
        <v>181</v>
      </c>
      <c r="AW731" s="15" t="s">
        <v>32</v>
      </c>
      <c r="AX731" s="15" t="s">
        <v>83</v>
      </c>
      <c r="AY731" s="172" t="s">
        <v>174</v>
      </c>
    </row>
    <row r="732" spans="2:65" s="1" customFormat="1" ht="33" customHeight="1">
      <c r="B732" s="32"/>
      <c r="C732" s="137" t="s">
        <v>917</v>
      </c>
      <c r="D732" s="137" t="s">
        <v>176</v>
      </c>
      <c r="E732" s="138" t="s">
        <v>918</v>
      </c>
      <c r="F732" s="139" t="s">
        <v>919</v>
      </c>
      <c r="G732" s="140" t="s">
        <v>179</v>
      </c>
      <c r="H732" s="141">
        <v>7.88</v>
      </c>
      <c r="I732" s="142"/>
      <c r="J732" s="143">
        <f>ROUND(I732*H732,2)</f>
        <v>0</v>
      </c>
      <c r="K732" s="139" t="s">
        <v>180</v>
      </c>
      <c r="L732" s="32"/>
      <c r="M732" s="144" t="s">
        <v>1</v>
      </c>
      <c r="N732" s="145" t="s">
        <v>41</v>
      </c>
      <c r="P732" s="146">
        <f>O732*H732</f>
        <v>0</v>
      </c>
      <c r="Q732" s="146">
        <v>0</v>
      </c>
      <c r="R732" s="146">
        <f>Q732*H732</f>
        <v>0</v>
      </c>
      <c r="S732" s="146">
        <v>2.3689999999999999E-2</v>
      </c>
      <c r="T732" s="147">
        <f>S732*H732</f>
        <v>0.18667719999999999</v>
      </c>
      <c r="AR732" s="148" t="s">
        <v>272</v>
      </c>
      <c r="AT732" s="148" t="s">
        <v>176</v>
      </c>
      <c r="AU732" s="148" t="s">
        <v>85</v>
      </c>
      <c r="AY732" s="17" t="s">
        <v>174</v>
      </c>
      <c r="BE732" s="149">
        <f>IF(N732="základní",J732,0)</f>
        <v>0</v>
      </c>
      <c r="BF732" s="149">
        <f>IF(N732="snížená",J732,0)</f>
        <v>0</v>
      </c>
      <c r="BG732" s="149">
        <f>IF(N732="zákl. přenesená",J732,0)</f>
        <v>0</v>
      </c>
      <c r="BH732" s="149">
        <f>IF(N732="sníž. přenesená",J732,0)</f>
        <v>0</v>
      </c>
      <c r="BI732" s="149">
        <f>IF(N732="nulová",J732,0)</f>
        <v>0</v>
      </c>
      <c r="BJ732" s="17" t="s">
        <v>83</v>
      </c>
      <c r="BK732" s="149">
        <f>ROUND(I732*H732,2)</f>
        <v>0</v>
      </c>
      <c r="BL732" s="17" t="s">
        <v>272</v>
      </c>
      <c r="BM732" s="148" t="s">
        <v>920</v>
      </c>
    </row>
    <row r="733" spans="2:65" s="12" customFormat="1" ht="10">
      <c r="B733" s="150"/>
      <c r="D733" s="151" t="s">
        <v>183</v>
      </c>
      <c r="E733" s="152" t="s">
        <v>1</v>
      </c>
      <c r="F733" s="153" t="s">
        <v>632</v>
      </c>
      <c r="H733" s="152" t="s">
        <v>1</v>
      </c>
      <c r="I733" s="154"/>
      <c r="L733" s="150"/>
      <c r="M733" s="155"/>
      <c r="T733" s="156"/>
      <c r="AT733" s="152" t="s">
        <v>183</v>
      </c>
      <c r="AU733" s="152" t="s">
        <v>85</v>
      </c>
      <c r="AV733" s="12" t="s">
        <v>83</v>
      </c>
      <c r="AW733" s="12" t="s">
        <v>32</v>
      </c>
      <c r="AX733" s="12" t="s">
        <v>76</v>
      </c>
      <c r="AY733" s="152" t="s">
        <v>174</v>
      </c>
    </row>
    <row r="734" spans="2:65" s="13" customFormat="1" ht="10">
      <c r="B734" s="157"/>
      <c r="D734" s="151" t="s">
        <v>183</v>
      </c>
      <c r="E734" s="158" t="s">
        <v>1</v>
      </c>
      <c r="F734" s="159" t="s">
        <v>921</v>
      </c>
      <c r="H734" s="160">
        <v>7.88</v>
      </c>
      <c r="I734" s="161"/>
      <c r="L734" s="157"/>
      <c r="M734" s="162"/>
      <c r="T734" s="163"/>
      <c r="AT734" s="158" t="s">
        <v>183</v>
      </c>
      <c r="AU734" s="158" t="s">
        <v>85</v>
      </c>
      <c r="AV734" s="13" t="s">
        <v>85</v>
      </c>
      <c r="AW734" s="13" t="s">
        <v>32</v>
      </c>
      <c r="AX734" s="13" t="s">
        <v>76</v>
      </c>
      <c r="AY734" s="158" t="s">
        <v>174</v>
      </c>
    </row>
    <row r="735" spans="2:65" s="14" customFormat="1" ht="10">
      <c r="B735" s="164"/>
      <c r="D735" s="151" t="s">
        <v>183</v>
      </c>
      <c r="E735" s="165" t="s">
        <v>1</v>
      </c>
      <c r="F735" s="166" t="s">
        <v>187</v>
      </c>
      <c r="H735" s="167">
        <v>7.88</v>
      </c>
      <c r="I735" s="168"/>
      <c r="L735" s="164"/>
      <c r="M735" s="169"/>
      <c r="T735" s="170"/>
      <c r="AT735" s="165" t="s">
        <v>183</v>
      </c>
      <c r="AU735" s="165" t="s">
        <v>85</v>
      </c>
      <c r="AV735" s="14" t="s">
        <v>188</v>
      </c>
      <c r="AW735" s="14" t="s">
        <v>32</v>
      </c>
      <c r="AX735" s="14" t="s">
        <v>76</v>
      </c>
      <c r="AY735" s="165" t="s">
        <v>174</v>
      </c>
    </row>
    <row r="736" spans="2:65" s="15" customFormat="1" ht="10">
      <c r="B736" s="171"/>
      <c r="D736" s="151" t="s">
        <v>183</v>
      </c>
      <c r="E736" s="172" t="s">
        <v>1</v>
      </c>
      <c r="F736" s="173" t="s">
        <v>189</v>
      </c>
      <c r="H736" s="174">
        <v>7.88</v>
      </c>
      <c r="I736" s="175"/>
      <c r="L736" s="171"/>
      <c r="M736" s="176"/>
      <c r="T736" s="177"/>
      <c r="AT736" s="172" t="s">
        <v>183</v>
      </c>
      <c r="AU736" s="172" t="s">
        <v>85</v>
      </c>
      <c r="AV736" s="15" t="s">
        <v>181</v>
      </c>
      <c r="AW736" s="15" t="s">
        <v>32</v>
      </c>
      <c r="AX736" s="15" t="s">
        <v>83</v>
      </c>
      <c r="AY736" s="172" t="s">
        <v>174</v>
      </c>
    </row>
    <row r="737" spans="2:65" s="1" customFormat="1" ht="33" customHeight="1">
      <c r="B737" s="32"/>
      <c r="C737" s="137" t="s">
        <v>922</v>
      </c>
      <c r="D737" s="137" t="s">
        <v>176</v>
      </c>
      <c r="E737" s="138" t="s">
        <v>923</v>
      </c>
      <c r="F737" s="139" t="s">
        <v>924</v>
      </c>
      <c r="G737" s="140" t="s">
        <v>179</v>
      </c>
      <c r="H737" s="141">
        <v>479.3</v>
      </c>
      <c r="I737" s="142"/>
      <c r="J737" s="143">
        <f>ROUND(I737*H737,2)</f>
        <v>0</v>
      </c>
      <c r="K737" s="139" t="s">
        <v>1</v>
      </c>
      <c r="L737" s="32"/>
      <c r="M737" s="144" t="s">
        <v>1</v>
      </c>
      <c r="N737" s="145" t="s">
        <v>41</v>
      </c>
      <c r="P737" s="146">
        <f>O737*H737</f>
        <v>0</v>
      </c>
      <c r="Q737" s="146">
        <v>0</v>
      </c>
      <c r="R737" s="146">
        <f>Q737*H737</f>
        <v>0</v>
      </c>
      <c r="S737" s="146">
        <v>3.5540000000000002E-2</v>
      </c>
      <c r="T737" s="147">
        <f>S737*H737</f>
        <v>17.034322000000003</v>
      </c>
      <c r="AR737" s="148" t="s">
        <v>272</v>
      </c>
      <c r="AT737" s="148" t="s">
        <v>176</v>
      </c>
      <c r="AU737" s="148" t="s">
        <v>85</v>
      </c>
      <c r="AY737" s="17" t="s">
        <v>174</v>
      </c>
      <c r="BE737" s="149">
        <f>IF(N737="základní",J737,0)</f>
        <v>0</v>
      </c>
      <c r="BF737" s="149">
        <f>IF(N737="snížená",J737,0)</f>
        <v>0</v>
      </c>
      <c r="BG737" s="149">
        <f>IF(N737="zákl. přenesená",J737,0)</f>
        <v>0</v>
      </c>
      <c r="BH737" s="149">
        <f>IF(N737="sníž. přenesená",J737,0)</f>
        <v>0</v>
      </c>
      <c r="BI737" s="149">
        <f>IF(N737="nulová",J737,0)</f>
        <v>0</v>
      </c>
      <c r="BJ737" s="17" t="s">
        <v>83</v>
      </c>
      <c r="BK737" s="149">
        <f>ROUND(I737*H737,2)</f>
        <v>0</v>
      </c>
      <c r="BL737" s="17" t="s">
        <v>272</v>
      </c>
      <c r="BM737" s="148" t="s">
        <v>925</v>
      </c>
    </row>
    <row r="738" spans="2:65" s="12" customFormat="1" ht="10">
      <c r="B738" s="150"/>
      <c r="D738" s="151" t="s">
        <v>183</v>
      </c>
      <c r="E738" s="152" t="s">
        <v>1</v>
      </c>
      <c r="F738" s="153" t="s">
        <v>926</v>
      </c>
      <c r="H738" s="152" t="s">
        <v>1</v>
      </c>
      <c r="I738" s="154"/>
      <c r="L738" s="150"/>
      <c r="M738" s="155"/>
      <c r="T738" s="156"/>
      <c r="AT738" s="152" t="s">
        <v>183</v>
      </c>
      <c r="AU738" s="152" t="s">
        <v>85</v>
      </c>
      <c r="AV738" s="12" t="s">
        <v>83</v>
      </c>
      <c r="AW738" s="12" t="s">
        <v>32</v>
      </c>
      <c r="AX738" s="12" t="s">
        <v>76</v>
      </c>
      <c r="AY738" s="152" t="s">
        <v>174</v>
      </c>
    </row>
    <row r="739" spans="2:65" s="13" customFormat="1" ht="10">
      <c r="B739" s="157"/>
      <c r="D739" s="151" t="s">
        <v>183</v>
      </c>
      <c r="E739" s="158" t="s">
        <v>1</v>
      </c>
      <c r="F739" s="159" t="s">
        <v>839</v>
      </c>
      <c r="H739" s="160">
        <v>479.3</v>
      </c>
      <c r="I739" s="161"/>
      <c r="L739" s="157"/>
      <c r="M739" s="162"/>
      <c r="T739" s="163"/>
      <c r="AT739" s="158" t="s">
        <v>183</v>
      </c>
      <c r="AU739" s="158" t="s">
        <v>85</v>
      </c>
      <c r="AV739" s="13" t="s">
        <v>85</v>
      </c>
      <c r="AW739" s="13" t="s">
        <v>32</v>
      </c>
      <c r="AX739" s="13" t="s">
        <v>76</v>
      </c>
      <c r="AY739" s="158" t="s">
        <v>174</v>
      </c>
    </row>
    <row r="740" spans="2:65" s="14" customFormat="1" ht="10">
      <c r="B740" s="164"/>
      <c r="D740" s="151" t="s">
        <v>183</v>
      </c>
      <c r="E740" s="165" t="s">
        <v>1</v>
      </c>
      <c r="F740" s="166" t="s">
        <v>187</v>
      </c>
      <c r="H740" s="167">
        <v>479.3</v>
      </c>
      <c r="I740" s="168"/>
      <c r="L740" s="164"/>
      <c r="M740" s="169"/>
      <c r="T740" s="170"/>
      <c r="AT740" s="165" t="s">
        <v>183</v>
      </c>
      <c r="AU740" s="165" t="s">
        <v>85</v>
      </c>
      <c r="AV740" s="14" t="s">
        <v>188</v>
      </c>
      <c r="AW740" s="14" t="s">
        <v>32</v>
      </c>
      <c r="AX740" s="14" t="s">
        <v>76</v>
      </c>
      <c r="AY740" s="165" t="s">
        <v>174</v>
      </c>
    </row>
    <row r="741" spans="2:65" s="15" customFormat="1" ht="10">
      <c r="B741" s="171"/>
      <c r="D741" s="151" t="s">
        <v>183</v>
      </c>
      <c r="E741" s="172" t="s">
        <v>1</v>
      </c>
      <c r="F741" s="173" t="s">
        <v>189</v>
      </c>
      <c r="H741" s="174">
        <v>479.3</v>
      </c>
      <c r="I741" s="175"/>
      <c r="L741" s="171"/>
      <c r="M741" s="176"/>
      <c r="T741" s="177"/>
      <c r="AT741" s="172" t="s">
        <v>183</v>
      </c>
      <c r="AU741" s="172" t="s">
        <v>85</v>
      </c>
      <c r="AV741" s="15" t="s">
        <v>181</v>
      </c>
      <c r="AW741" s="15" t="s">
        <v>32</v>
      </c>
      <c r="AX741" s="15" t="s">
        <v>83</v>
      </c>
      <c r="AY741" s="172" t="s">
        <v>174</v>
      </c>
    </row>
    <row r="742" spans="2:65" s="1" customFormat="1" ht="24.15" customHeight="1">
      <c r="B742" s="32"/>
      <c r="C742" s="137" t="s">
        <v>927</v>
      </c>
      <c r="D742" s="137" t="s">
        <v>176</v>
      </c>
      <c r="E742" s="138" t="s">
        <v>928</v>
      </c>
      <c r="F742" s="139" t="s">
        <v>929</v>
      </c>
      <c r="G742" s="140" t="s">
        <v>758</v>
      </c>
      <c r="H742" s="188"/>
      <c r="I742" s="142"/>
      <c r="J742" s="143">
        <f>ROUND(I742*H742,2)</f>
        <v>0</v>
      </c>
      <c r="K742" s="139" t="s">
        <v>180</v>
      </c>
      <c r="L742" s="32"/>
      <c r="M742" s="144" t="s">
        <v>1</v>
      </c>
      <c r="N742" s="145" t="s">
        <v>41</v>
      </c>
      <c r="P742" s="146">
        <f>O742*H742</f>
        <v>0</v>
      </c>
      <c r="Q742" s="146">
        <v>0</v>
      </c>
      <c r="R742" s="146">
        <f>Q742*H742</f>
        <v>0</v>
      </c>
      <c r="S742" s="146">
        <v>0</v>
      </c>
      <c r="T742" s="147">
        <f>S742*H742</f>
        <v>0</v>
      </c>
      <c r="AR742" s="148" t="s">
        <v>272</v>
      </c>
      <c r="AT742" s="148" t="s">
        <v>176</v>
      </c>
      <c r="AU742" s="148" t="s">
        <v>85</v>
      </c>
      <c r="AY742" s="17" t="s">
        <v>174</v>
      </c>
      <c r="BE742" s="149">
        <f>IF(N742="základní",J742,0)</f>
        <v>0</v>
      </c>
      <c r="BF742" s="149">
        <f>IF(N742="snížená",J742,0)</f>
        <v>0</v>
      </c>
      <c r="BG742" s="149">
        <f>IF(N742="zákl. přenesená",J742,0)</f>
        <v>0</v>
      </c>
      <c r="BH742" s="149">
        <f>IF(N742="sníž. přenesená",J742,0)</f>
        <v>0</v>
      </c>
      <c r="BI742" s="149">
        <f>IF(N742="nulová",J742,0)</f>
        <v>0</v>
      </c>
      <c r="BJ742" s="17" t="s">
        <v>83</v>
      </c>
      <c r="BK742" s="149">
        <f>ROUND(I742*H742,2)</f>
        <v>0</v>
      </c>
      <c r="BL742" s="17" t="s">
        <v>272</v>
      </c>
      <c r="BM742" s="148" t="s">
        <v>930</v>
      </c>
    </row>
    <row r="743" spans="2:65" s="11" customFormat="1" ht="22.75" customHeight="1">
      <c r="B743" s="125"/>
      <c r="D743" s="126" t="s">
        <v>75</v>
      </c>
      <c r="E743" s="135" t="s">
        <v>931</v>
      </c>
      <c r="F743" s="135" t="s">
        <v>932</v>
      </c>
      <c r="I743" s="128"/>
      <c r="J743" s="136">
        <f>BK743</f>
        <v>0</v>
      </c>
      <c r="L743" s="125"/>
      <c r="M743" s="130"/>
      <c r="P743" s="131">
        <f>SUM(P744:P775)</f>
        <v>0</v>
      </c>
      <c r="R743" s="131">
        <f>SUM(R744:R775)</f>
        <v>3.5447730000000002</v>
      </c>
      <c r="T743" s="132">
        <f>SUM(T744:T775)</f>
        <v>0</v>
      </c>
      <c r="AR743" s="126" t="s">
        <v>85</v>
      </c>
      <c r="AT743" s="133" t="s">
        <v>75</v>
      </c>
      <c r="AU743" s="133" t="s">
        <v>83</v>
      </c>
      <c r="AY743" s="126" t="s">
        <v>174</v>
      </c>
      <c r="BK743" s="134">
        <f>SUM(BK744:BK775)</f>
        <v>0</v>
      </c>
    </row>
    <row r="744" spans="2:65" s="1" customFormat="1" ht="24.15" customHeight="1">
      <c r="B744" s="32"/>
      <c r="C744" s="137" t="s">
        <v>933</v>
      </c>
      <c r="D744" s="137" t="s">
        <v>176</v>
      </c>
      <c r="E744" s="138" t="s">
        <v>934</v>
      </c>
      <c r="F744" s="139" t="s">
        <v>935</v>
      </c>
      <c r="G744" s="140" t="s">
        <v>179</v>
      </c>
      <c r="H744" s="141">
        <v>1.35</v>
      </c>
      <c r="I744" s="142"/>
      <c r="J744" s="143">
        <f>ROUND(I744*H744,2)</f>
        <v>0</v>
      </c>
      <c r="K744" s="139" t="s">
        <v>180</v>
      </c>
      <c r="L744" s="32"/>
      <c r="M744" s="144" t="s">
        <v>1</v>
      </c>
      <c r="N744" s="145" t="s">
        <v>41</v>
      </c>
      <c r="P744" s="146">
        <f>O744*H744</f>
        <v>0</v>
      </c>
      <c r="Q744" s="146">
        <v>2.477E-2</v>
      </c>
      <c r="R744" s="146">
        <f>Q744*H744</f>
        <v>3.3439500000000004E-2</v>
      </c>
      <c r="S744" s="146">
        <v>0</v>
      </c>
      <c r="T744" s="147">
        <f>S744*H744</f>
        <v>0</v>
      </c>
      <c r="AR744" s="148" t="s">
        <v>272</v>
      </c>
      <c r="AT744" s="148" t="s">
        <v>176</v>
      </c>
      <c r="AU744" s="148" t="s">
        <v>85</v>
      </c>
      <c r="AY744" s="17" t="s">
        <v>174</v>
      </c>
      <c r="BE744" s="149">
        <f>IF(N744="základní",J744,0)</f>
        <v>0</v>
      </c>
      <c r="BF744" s="149">
        <f>IF(N744="snížená",J744,0)</f>
        <v>0</v>
      </c>
      <c r="BG744" s="149">
        <f>IF(N744="zákl. přenesená",J744,0)</f>
        <v>0</v>
      </c>
      <c r="BH744" s="149">
        <f>IF(N744="sníž. přenesená",J744,0)</f>
        <v>0</v>
      </c>
      <c r="BI744" s="149">
        <f>IF(N744="nulová",J744,0)</f>
        <v>0</v>
      </c>
      <c r="BJ744" s="17" t="s">
        <v>83</v>
      </c>
      <c r="BK744" s="149">
        <f>ROUND(I744*H744,2)</f>
        <v>0</v>
      </c>
      <c r="BL744" s="17" t="s">
        <v>272</v>
      </c>
      <c r="BM744" s="148" t="s">
        <v>936</v>
      </c>
    </row>
    <row r="745" spans="2:65" s="12" customFormat="1" ht="10">
      <c r="B745" s="150"/>
      <c r="D745" s="151" t="s">
        <v>183</v>
      </c>
      <c r="E745" s="152" t="s">
        <v>1</v>
      </c>
      <c r="F745" s="153" t="s">
        <v>184</v>
      </c>
      <c r="H745" s="152" t="s">
        <v>1</v>
      </c>
      <c r="I745" s="154"/>
      <c r="L745" s="150"/>
      <c r="M745" s="155"/>
      <c r="T745" s="156"/>
      <c r="AT745" s="152" t="s">
        <v>183</v>
      </c>
      <c r="AU745" s="152" t="s">
        <v>85</v>
      </c>
      <c r="AV745" s="12" t="s">
        <v>83</v>
      </c>
      <c r="AW745" s="12" t="s">
        <v>32</v>
      </c>
      <c r="AX745" s="12" t="s">
        <v>76</v>
      </c>
      <c r="AY745" s="152" t="s">
        <v>174</v>
      </c>
    </row>
    <row r="746" spans="2:65" s="13" customFormat="1" ht="10">
      <c r="B746" s="157"/>
      <c r="D746" s="151" t="s">
        <v>183</v>
      </c>
      <c r="E746" s="158" t="s">
        <v>1</v>
      </c>
      <c r="F746" s="159" t="s">
        <v>937</v>
      </c>
      <c r="H746" s="160">
        <v>1.35</v>
      </c>
      <c r="I746" s="161"/>
      <c r="L746" s="157"/>
      <c r="M746" s="162"/>
      <c r="T746" s="163"/>
      <c r="AT746" s="158" t="s">
        <v>183</v>
      </c>
      <c r="AU746" s="158" t="s">
        <v>85</v>
      </c>
      <c r="AV746" s="13" t="s">
        <v>85</v>
      </c>
      <c r="AW746" s="13" t="s">
        <v>32</v>
      </c>
      <c r="AX746" s="13" t="s">
        <v>76</v>
      </c>
      <c r="AY746" s="158" t="s">
        <v>174</v>
      </c>
    </row>
    <row r="747" spans="2:65" s="14" customFormat="1" ht="10">
      <c r="B747" s="164"/>
      <c r="D747" s="151" t="s">
        <v>183</v>
      </c>
      <c r="E747" s="165" t="s">
        <v>1</v>
      </c>
      <c r="F747" s="166" t="s">
        <v>187</v>
      </c>
      <c r="H747" s="167">
        <v>1.35</v>
      </c>
      <c r="I747" s="168"/>
      <c r="L747" s="164"/>
      <c r="M747" s="169"/>
      <c r="T747" s="170"/>
      <c r="AT747" s="165" t="s">
        <v>183</v>
      </c>
      <c r="AU747" s="165" t="s">
        <v>85</v>
      </c>
      <c r="AV747" s="14" t="s">
        <v>188</v>
      </c>
      <c r="AW747" s="14" t="s">
        <v>32</v>
      </c>
      <c r="AX747" s="14" t="s">
        <v>76</v>
      </c>
      <c r="AY747" s="165" t="s">
        <v>174</v>
      </c>
    </row>
    <row r="748" spans="2:65" s="15" customFormat="1" ht="10">
      <c r="B748" s="171"/>
      <c r="D748" s="151" t="s">
        <v>183</v>
      </c>
      <c r="E748" s="172" t="s">
        <v>119</v>
      </c>
      <c r="F748" s="173" t="s">
        <v>189</v>
      </c>
      <c r="H748" s="174">
        <v>1.35</v>
      </c>
      <c r="I748" s="175"/>
      <c r="L748" s="171"/>
      <c r="M748" s="176"/>
      <c r="T748" s="177"/>
      <c r="AT748" s="172" t="s">
        <v>183</v>
      </c>
      <c r="AU748" s="172" t="s">
        <v>85</v>
      </c>
      <c r="AV748" s="15" t="s">
        <v>181</v>
      </c>
      <c r="AW748" s="15" t="s">
        <v>32</v>
      </c>
      <c r="AX748" s="15" t="s">
        <v>83</v>
      </c>
      <c r="AY748" s="172" t="s">
        <v>174</v>
      </c>
    </row>
    <row r="749" spans="2:65" s="1" customFormat="1" ht="24.15" customHeight="1">
      <c r="B749" s="32"/>
      <c r="C749" s="137" t="s">
        <v>938</v>
      </c>
      <c r="D749" s="137" t="s">
        <v>176</v>
      </c>
      <c r="E749" s="138" t="s">
        <v>939</v>
      </c>
      <c r="F749" s="139" t="s">
        <v>940</v>
      </c>
      <c r="G749" s="140" t="s">
        <v>179</v>
      </c>
      <c r="H749" s="141">
        <v>3.78</v>
      </c>
      <c r="I749" s="142"/>
      <c r="J749" s="143">
        <f>ROUND(I749*H749,2)</f>
        <v>0</v>
      </c>
      <c r="K749" s="139" t="s">
        <v>180</v>
      </c>
      <c r="L749" s="32"/>
      <c r="M749" s="144" t="s">
        <v>1</v>
      </c>
      <c r="N749" s="145" t="s">
        <v>41</v>
      </c>
      <c r="P749" s="146">
        <f>O749*H749</f>
        <v>0</v>
      </c>
      <c r="Q749" s="146">
        <v>4.7530000000000003E-2</v>
      </c>
      <c r="R749" s="146">
        <f>Q749*H749</f>
        <v>0.1796634</v>
      </c>
      <c r="S749" s="146">
        <v>0</v>
      </c>
      <c r="T749" s="147">
        <f>S749*H749</f>
        <v>0</v>
      </c>
      <c r="AR749" s="148" t="s">
        <v>272</v>
      </c>
      <c r="AT749" s="148" t="s">
        <v>176</v>
      </c>
      <c r="AU749" s="148" t="s">
        <v>85</v>
      </c>
      <c r="AY749" s="17" t="s">
        <v>174</v>
      </c>
      <c r="BE749" s="149">
        <f>IF(N749="základní",J749,0)</f>
        <v>0</v>
      </c>
      <c r="BF749" s="149">
        <f>IF(N749="snížená",J749,0)</f>
        <v>0</v>
      </c>
      <c r="BG749" s="149">
        <f>IF(N749="zákl. přenesená",J749,0)</f>
        <v>0</v>
      </c>
      <c r="BH749" s="149">
        <f>IF(N749="sníž. přenesená",J749,0)</f>
        <v>0</v>
      </c>
      <c r="BI749" s="149">
        <f>IF(N749="nulová",J749,0)</f>
        <v>0</v>
      </c>
      <c r="BJ749" s="17" t="s">
        <v>83</v>
      </c>
      <c r="BK749" s="149">
        <f>ROUND(I749*H749,2)</f>
        <v>0</v>
      </c>
      <c r="BL749" s="17" t="s">
        <v>272</v>
      </c>
      <c r="BM749" s="148" t="s">
        <v>941</v>
      </c>
    </row>
    <row r="750" spans="2:65" s="12" customFormat="1" ht="10">
      <c r="B750" s="150"/>
      <c r="D750" s="151" t="s">
        <v>183</v>
      </c>
      <c r="E750" s="152" t="s">
        <v>1</v>
      </c>
      <c r="F750" s="153" t="s">
        <v>184</v>
      </c>
      <c r="H750" s="152" t="s">
        <v>1</v>
      </c>
      <c r="I750" s="154"/>
      <c r="L750" s="150"/>
      <c r="M750" s="155"/>
      <c r="T750" s="156"/>
      <c r="AT750" s="152" t="s">
        <v>183</v>
      </c>
      <c r="AU750" s="152" t="s">
        <v>85</v>
      </c>
      <c r="AV750" s="12" t="s">
        <v>83</v>
      </c>
      <c r="AW750" s="12" t="s">
        <v>32</v>
      </c>
      <c r="AX750" s="12" t="s">
        <v>76</v>
      </c>
      <c r="AY750" s="152" t="s">
        <v>174</v>
      </c>
    </row>
    <row r="751" spans="2:65" s="13" customFormat="1" ht="10">
      <c r="B751" s="157"/>
      <c r="D751" s="151" t="s">
        <v>183</v>
      </c>
      <c r="E751" s="158" t="s">
        <v>1</v>
      </c>
      <c r="F751" s="159" t="s">
        <v>942</v>
      </c>
      <c r="H751" s="160">
        <v>3.78</v>
      </c>
      <c r="I751" s="161"/>
      <c r="L751" s="157"/>
      <c r="M751" s="162"/>
      <c r="T751" s="163"/>
      <c r="AT751" s="158" t="s">
        <v>183</v>
      </c>
      <c r="AU751" s="158" t="s">
        <v>85</v>
      </c>
      <c r="AV751" s="13" t="s">
        <v>85</v>
      </c>
      <c r="AW751" s="13" t="s">
        <v>32</v>
      </c>
      <c r="AX751" s="13" t="s">
        <v>76</v>
      </c>
      <c r="AY751" s="158" t="s">
        <v>174</v>
      </c>
    </row>
    <row r="752" spans="2:65" s="14" customFormat="1" ht="10">
      <c r="B752" s="164"/>
      <c r="D752" s="151" t="s">
        <v>183</v>
      </c>
      <c r="E752" s="165" t="s">
        <v>1</v>
      </c>
      <c r="F752" s="166" t="s">
        <v>187</v>
      </c>
      <c r="H752" s="167">
        <v>3.78</v>
      </c>
      <c r="I752" s="168"/>
      <c r="L752" s="164"/>
      <c r="M752" s="169"/>
      <c r="T752" s="170"/>
      <c r="AT752" s="165" t="s">
        <v>183</v>
      </c>
      <c r="AU752" s="165" t="s">
        <v>85</v>
      </c>
      <c r="AV752" s="14" t="s">
        <v>188</v>
      </c>
      <c r="AW752" s="14" t="s">
        <v>32</v>
      </c>
      <c r="AX752" s="14" t="s">
        <v>76</v>
      </c>
      <c r="AY752" s="165" t="s">
        <v>174</v>
      </c>
    </row>
    <row r="753" spans="2:65" s="15" customFormat="1" ht="10">
      <c r="B753" s="171"/>
      <c r="D753" s="151" t="s">
        <v>183</v>
      </c>
      <c r="E753" s="172" t="s">
        <v>121</v>
      </c>
      <c r="F753" s="173" t="s">
        <v>189</v>
      </c>
      <c r="H753" s="174">
        <v>3.78</v>
      </c>
      <c r="I753" s="175"/>
      <c r="L753" s="171"/>
      <c r="M753" s="176"/>
      <c r="T753" s="177"/>
      <c r="AT753" s="172" t="s">
        <v>183</v>
      </c>
      <c r="AU753" s="172" t="s">
        <v>85</v>
      </c>
      <c r="AV753" s="15" t="s">
        <v>181</v>
      </c>
      <c r="AW753" s="15" t="s">
        <v>32</v>
      </c>
      <c r="AX753" s="15" t="s">
        <v>83</v>
      </c>
      <c r="AY753" s="172" t="s">
        <v>174</v>
      </c>
    </row>
    <row r="754" spans="2:65" s="1" customFormat="1" ht="24.15" customHeight="1">
      <c r="B754" s="32"/>
      <c r="C754" s="137" t="s">
        <v>943</v>
      </c>
      <c r="D754" s="137" t="s">
        <v>176</v>
      </c>
      <c r="E754" s="138" t="s">
        <v>944</v>
      </c>
      <c r="F754" s="139" t="s">
        <v>945</v>
      </c>
      <c r="G754" s="140" t="s">
        <v>179</v>
      </c>
      <c r="H754" s="141">
        <v>65.974999999999994</v>
      </c>
      <c r="I754" s="142"/>
      <c r="J754" s="143">
        <f>ROUND(I754*H754,2)</f>
        <v>0</v>
      </c>
      <c r="K754" s="139" t="s">
        <v>180</v>
      </c>
      <c r="L754" s="32"/>
      <c r="M754" s="144" t="s">
        <v>1</v>
      </c>
      <c r="N754" s="145" t="s">
        <v>41</v>
      </c>
      <c r="P754" s="146">
        <f>O754*H754</f>
        <v>0</v>
      </c>
      <c r="Q754" s="146">
        <v>1.124E-2</v>
      </c>
      <c r="R754" s="146">
        <f>Q754*H754</f>
        <v>0.74155899999999997</v>
      </c>
      <c r="S754" s="146">
        <v>0</v>
      </c>
      <c r="T754" s="147">
        <f>S754*H754</f>
        <v>0</v>
      </c>
      <c r="AR754" s="148" t="s">
        <v>272</v>
      </c>
      <c r="AT754" s="148" t="s">
        <v>176</v>
      </c>
      <c r="AU754" s="148" t="s">
        <v>85</v>
      </c>
      <c r="AY754" s="17" t="s">
        <v>174</v>
      </c>
      <c r="BE754" s="149">
        <f>IF(N754="základní",J754,0)</f>
        <v>0</v>
      </c>
      <c r="BF754" s="149">
        <f>IF(N754="snížená",J754,0)</f>
        <v>0</v>
      </c>
      <c r="BG754" s="149">
        <f>IF(N754="zákl. přenesená",J754,0)</f>
        <v>0</v>
      </c>
      <c r="BH754" s="149">
        <f>IF(N754="sníž. přenesená",J754,0)</f>
        <v>0</v>
      </c>
      <c r="BI754" s="149">
        <f>IF(N754="nulová",J754,0)</f>
        <v>0</v>
      </c>
      <c r="BJ754" s="17" t="s">
        <v>83</v>
      </c>
      <c r="BK754" s="149">
        <f>ROUND(I754*H754,2)</f>
        <v>0</v>
      </c>
      <c r="BL754" s="17" t="s">
        <v>272</v>
      </c>
      <c r="BM754" s="148" t="s">
        <v>946</v>
      </c>
    </row>
    <row r="755" spans="2:65" s="12" customFormat="1" ht="10">
      <c r="B755" s="150"/>
      <c r="D755" s="151" t="s">
        <v>183</v>
      </c>
      <c r="E755" s="152" t="s">
        <v>1</v>
      </c>
      <c r="F755" s="153" t="s">
        <v>947</v>
      </c>
      <c r="H755" s="152" t="s">
        <v>1</v>
      </c>
      <c r="I755" s="154"/>
      <c r="L755" s="150"/>
      <c r="M755" s="155"/>
      <c r="T755" s="156"/>
      <c r="AT755" s="152" t="s">
        <v>183</v>
      </c>
      <c r="AU755" s="152" t="s">
        <v>85</v>
      </c>
      <c r="AV755" s="12" t="s">
        <v>83</v>
      </c>
      <c r="AW755" s="12" t="s">
        <v>32</v>
      </c>
      <c r="AX755" s="12" t="s">
        <v>76</v>
      </c>
      <c r="AY755" s="152" t="s">
        <v>174</v>
      </c>
    </row>
    <row r="756" spans="2:65" s="13" customFormat="1" ht="10">
      <c r="B756" s="157"/>
      <c r="D756" s="151" t="s">
        <v>183</v>
      </c>
      <c r="E756" s="158" t="s">
        <v>1</v>
      </c>
      <c r="F756" s="159" t="s">
        <v>948</v>
      </c>
      <c r="H756" s="160">
        <v>17.875</v>
      </c>
      <c r="I756" s="161"/>
      <c r="L756" s="157"/>
      <c r="M756" s="162"/>
      <c r="T756" s="163"/>
      <c r="AT756" s="158" t="s">
        <v>183</v>
      </c>
      <c r="AU756" s="158" t="s">
        <v>85</v>
      </c>
      <c r="AV756" s="13" t="s">
        <v>85</v>
      </c>
      <c r="AW756" s="13" t="s">
        <v>32</v>
      </c>
      <c r="AX756" s="13" t="s">
        <v>76</v>
      </c>
      <c r="AY756" s="158" t="s">
        <v>174</v>
      </c>
    </row>
    <row r="757" spans="2:65" s="12" customFormat="1" ht="10">
      <c r="B757" s="150"/>
      <c r="D757" s="151" t="s">
        <v>183</v>
      </c>
      <c r="E757" s="152" t="s">
        <v>1</v>
      </c>
      <c r="F757" s="153" t="s">
        <v>949</v>
      </c>
      <c r="H757" s="152" t="s">
        <v>1</v>
      </c>
      <c r="I757" s="154"/>
      <c r="L757" s="150"/>
      <c r="M757" s="155"/>
      <c r="T757" s="156"/>
      <c r="AT757" s="152" t="s">
        <v>183</v>
      </c>
      <c r="AU757" s="152" t="s">
        <v>85</v>
      </c>
      <c r="AV757" s="12" t="s">
        <v>83</v>
      </c>
      <c r="AW757" s="12" t="s">
        <v>32</v>
      </c>
      <c r="AX757" s="12" t="s">
        <v>76</v>
      </c>
      <c r="AY757" s="152" t="s">
        <v>174</v>
      </c>
    </row>
    <row r="758" spans="2:65" s="13" customFormat="1" ht="10">
      <c r="B758" s="157"/>
      <c r="D758" s="151" t="s">
        <v>183</v>
      </c>
      <c r="E758" s="158" t="s">
        <v>1</v>
      </c>
      <c r="F758" s="159" t="s">
        <v>950</v>
      </c>
      <c r="H758" s="160">
        <v>24.05</v>
      </c>
      <c r="I758" s="161"/>
      <c r="L758" s="157"/>
      <c r="M758" s="162"/>
      <c r="T758" s="163"/>
      <c r="AT758" s="158" t="s">
        <v>183</v>
      </c>
      <c r="AU758" s="158" t="s">
        <v>85</v>
      </c>
      <c r="AV758" s="13" t="s">
        <v>85</v>
      </c>
      <c r="AW758" s="13" t="s">
        <v>32</v>
      </c>
      <c r="AX758" s="13" t="s">
        <v>76</v>
      </c>
      <c r="AY758" s="158" t="s">
        <v>174</v>
      </c>
    </row>
    <row r="759" spans="2:65" s="12" customFormat="1" ht="10">
      <c r="B759" s="150"/>
      <c r="D759" s="151" t="s">
        <v>183</v>
      </c>
      <c r="E759" s="152" t="s">
        <v>1</v>
      </c>
      <c r="F759" s="153" t="s">
        <v>951</v>
      </c>
      <c r="H759" s="152" t="s">
        <v>1</v>
      </c>
      <c r="I759" s="154"/>
      <c r="L759" s="150"/>
      <c r="M759" s="155"/>
      <c r="T759" s="156"/>
      <c r="AT759" s="152" t="s">
        <v>183</v>
      </c>
      <c r="AU759" s="152" t="s">
        <v>85</v>
      </c>
      <c r="AV759" s="12" t="s">
        <v>83</v>
      </c>
      <c r="AW759" s="12" t="s">
        <v>32</v>
      </c>
      <c r="AX759" s="12" t="s">
        <v>76</v>
      </c>
      <c r="AY759" s="152" t="s">
        <v>174</v>
      </c>
    </row>
    <row r="760" spans="2:65" s="13" customFormat="1" ht="10">
      <c r="B760" s="157"/>
      <c r="D760" s="151" t="s">
        <v>183</v>
      </c>
      <c r="E760" s="158" t="s">
        <v>1</v>
      </c>
      <c r="F760" s="159" t="s">
        <v>950</v>
      </c>
      <c r="H760" s="160">
        <v>24.05</v>
      </c>
      <c r="I760" s="161"/>
      <c r="L760" s="157"/>
      <c r="M760" s="162"/>
      <c r="T760" s="163"/>
      <c r="AT760" s="158" t="s">
        <v>183</v>
      </c>
      <c r="AU760" s="158" t="s">
        <v>85</v>
      </c>
      <c r="AV760" s="13" t="s">
        <v>85</v>
      </c>
      <c r="AW760" s="13" t="s">
        <v>32</v>
      </c>
      <c r="AX760" s="13" t="s">
        <v>76</v>
      </c>
      <c r="AY760" s="158" t="s">
        <v>174</v>
      </c>
    </row>
    <row r="761" spans="2:65" s="14" customFormat="1" ht="10">
      <c r="B761" s="164"/>
      <c r="D761" s="151" t="s">
        <v>183</v>
      </c>
      <c r="E761" s="165" t="s">
        <v>123</v>
      </c>
      <c r="F761" s="166" t="s">
        <v>187</v>
      </c>
      <c r="H761" s="167">
        <v>65.974999999999994</v>
      </c>
      <c r="I761" s="168"/>
      <c r="L761" s="164"/>
      <c r="M761" s="169"/>
      <c r="T761" s="170"/>
      <c r="AT761" s="165" t="s">
        <v>183</v>
      </c>
      <c r="AU761" s="165" t="s">
        <v>85</v>
      </c>
      <c r="AV761" s="14" t="s">
        <v>188</v>
      </c>
      <c r="AW761" s="14" t="s">
        <v>32</v>
      </c>
      <c r="AX761" s="14" t="s">
        <v>76</v>
      </c>
      <c r="AY761" s="165" t="s">
        <v>174</v>
      </c>
    </row>
    <row r="762" spans="2:65" s="15" customFormat="1" ht="10">
      <c r="B762" s="171"/>
      <c r="D762" s="151" t="s">
        <v>183</v>
      </c>
      <c r="E762" s="172" t="s">
        <v>1</v>
      </c>
      <c r="F762" s="173" t="s">
        <v>189</v>
      </c>
      <c r="H762" s="174">
        <v>65.974999999999994</v>
      </c>
      <c r="I762" s="175"/>
      <c r="L762" s="171"/>
      <c r="M762" s="176"/>
      <c r="T762" s="177"/>
      <c r="AT762" s="172" t="s">
        <v>183</v>
      </c>
      <c r="AU762" s="172" t="s">
        <v>85</v>
      </c>
      <c r="AV762" s="15" t="s">
        <v>181</v>
      </c>
      <c r="AW762" s="15" t="s">
        <v>32</v>
      </c>
      <c r="AX762" s="15" t="s">
        <v>83</v>
      </c>
      <c r="AY762" s="172" t="s">
        <v>174</v>
      </c>
    </row>
    <row r="763" spans="2:65" s="1" customFormat="1" ht="21.75" customHeight="1">
      <c r="B763" s="32"/>
      <c r="C763" s="137" t="s">
        <v>952</v>
      </c>
      <c r="D763" s="137" t="s">
        <v>176</v>
      </c>
      <c r="E763" s="138" t="s">
        <v>953</v>
      </c>
      <c r="F763" s="139" t="s">
        <v>954</v>
      </c>
      <c r="G763" s="140" t="s">
        <v>439</v>
      </c>
      <c r="H763" s="141">
        <v>253.37</v>
      </c>
      <c r="I763" s="142"/>
      <c r="J763" s="143">
        <f>ROUND(I763*H763,2)</f>
        <v>0</v>
      </c>
      <c r="K763" s="139" t="s">
        <v>180</v>
      </c>
      <c r="L763" s="32"/>
      <c r="M763" s="144" t="s">
        <v>1</v>
      </c>
      <c r="N763" s="145" t="s">
        <v>41</v>
      </c>
      <c r="P763" s="146">
        <f>O763*H763</f>
        <v>0</v>
      </c>
      <c r="Q763" s="146">
        <v>1.0030000000000001E-2</v>
      </c>
      <c r="R763" s="146">
        <f>Q763*H763</f>
        <v>2.5413011000000001</v>
      </c>
      <c r="S763" s="146">
        <v>0</v>
      </c>
      <c r="T763" s="147">
        <f>S763*H763</f>
        <v>0</v>
      </c>
      <c r="AR763" s="148" t="s">
        <v>272</v>
      </c>
      <c r="AT763" s="148" t="s">
        <v>176</v>
      </c>
      <c r="AU763" s="148" t="s">
        <v>85</v>
      </c>
      <c r="AY763" s="17" t="s">
        <v>174</v>
      </c>
      <c r="BE763" s="149">
        <f>IF(N763="základní",J763,0)</f>
        <v>0</v>
      </c>
      <c r="BF763" s="149">
        <f>IF(N763="snížená",J763,0)</f>
        <v>0</v>
      </c>
      <c r="BG763" s="149">
        <f>IF(N763="zákl. přenesená",J763,0)</f>
        <v>0</v>
      </c>
      <c r="BH763" s="149">
        <f>IF(N763="sníž. přenesená",J763,0)</f>
        <v>0</v>
      </c>
      <c r="BI763" s="149">
        <f>IF(N763="nulová",J763,0)</f>
        <v>0</v>
      </c>
      <c r="BJ763" s="17" t="s">
        <v>83</v>
      </c>
      <c r="BK763" s="149">
        <f>ROUND(I763*H763,2)</f>
        <v>0</v>
      </c>
      <c r="BL763" s="17" t="s">
        <v>272</v>
      </c>
      <c r="BM763" s="148" t="s">
        <v>955</v>
      </c>
    </row>
    <row r="764" spans="2:65" s="12" customFormat="1" ht="10">
      <c r="B764" s="150"/>
      <c r="D764" s="151" t="s">
        <v>183</v>
      </c>
      <c r="E764" s="152" t="s">
        <v>1</v>
      </c>
      <c r="F764" s="153" t="s">
        <v>956</v>
      </c>
      <c r="H764" s="152" t="s">
        <v>1</v>
      </c>
      <c r="I764" s="154"/>
      <c r="L764" s="150"/>
      <c r="M764" s="155"/>
      <c r="T764" s="156"/>
      <c r="AT764" s="152" t="s">
        <v>183</v>
      </c>
      <c r="AU764" s="152" t="s">
        <v>85</v>
      </c>
      <c r="AV764" s="12" t="s">
        <v>83</v>
      </c>
      <c r="AW764" s="12" t="s">
        <v>32</v>
      </c>
      <c r="AX764" s="12" t="s">
        <v>76</v>
      </c>
      <c r="AY764" s="152" t="s">
        <v>174</v>
      </c>
    </row>
    <row r="765" spans="2:65" s="13" customFormat="1" ht="10">
      <c r="B765" s="157"/>
      <c r="D765" s="151" t="s">
        <v>183</v>
      </c>
      <c r="E765" s="158" t="s">
        <v>1</v>
      </c>
      <c r="F765" s="159" t="s">
        <v>957</v>
      </c>
      <c r="H765" s="160">
        <v>38.9</v>
      </c>
      <c r="I765" s="161"/>
      <c r="L765" s="157"/>
      <c r="M765" s="162"/>
      <c r="T765" s="163"/>
      <c r="AT765" s="158" t="s">
        <v>183</v>
      </c>
      <c r="AU765" s="158" t="s">
        <v>85</v>
      </c>
      <c r="AV765" s="13" t="s">
        <v>85</v>
      </c>
      <c r="AW765" s="13" t="s">
        <v>32</v>
      </c>
      <c r="AX765" s="13" t="s">
        <v>76</v>
      </c>
      <c r="AY765" s="158" t="s">
        <v>174</v>
      </c>
    </row>
    <row r="766" spans="2:65" s="13" customFormat="1" ht="10">
      <c r="B766" s="157"/>
      <c r="D766" s="151" t="s">
        <v>183</v>
      </c>
      <c r="E766" s="158" t="s">
        <v>1</v>
      </c>
      <c r="F766" s="159" t="s">
        <v>958</v>
      </c>
      <c r="H766" s="160">
        <v>43.03</v>
      </c>
      <c r="I766" s="161"/>
      <c r="L766" s="157"/>
      <c r="M766" s="162"/>
      <c r="T766" s="163"/>
      <c r="AT766" s="158" t="s">
        <v>183</v>
      </c>
      <c r="AU766" s="158" t="s">
        <v>85</v>
      </c>
      <c r="AV766" s="13" t="s">
        <v>85</v>
      </c>
      <c r="AW766" s="13" t="s">
        <v>32</v>
      </c>
      <c r="AX766" s="13" t="s">
        <v>76</v>
      </c>
      <c r="AY766" s="158" t="s">
        <v>174</v>
      </c>
    </row>
    <row r="767" spans="2:65" s="13" customFormat="1" ht="10">
      <c r="B767" s="157"/>
      <c r="D767" s="151" t="s">
        <v>183</v>
      </c>
      <c r="E767" s="158" t="s">
        <v>1</v>
      </c>
      <c r="F767" s="159" t="s">
        <v>959</v>
      </c>
      <c r="H767" s="160">
        <v>85.72</v>
      </c>
      <c r="I767" s="161"/>
      <c r="L767" s="157"/>
      <c r="M767" s="162"/>
      <c r="T767" s="163"/>
      <c r="AT767" s="158" t="s">
        <v>183</v>
      </c>
      <c r="AU767" s="158" t="s">
        <v>85</v>
      </c>
      <c r="AV767" s="13" t="s">
        <v>85</v>
      </c>
      <c r="AW767" s="13" t="s">
        <v>32</v>
      </c>
      <c r="AX767" s="13" t="s">
        <v>76</v>
      </c>
      <c r="AY767" s="158" t="s">
        <v>174</v>
      </c>
    </row>
    <row r="768" spans="2:65" s="13" customFormat="1" ht="10">
      <c r="B768" s="157"/>
      <c r="D768" s="151" t="s">
        <v>183</v>
      </c>
      <c r="E768" s="158" t="s">
        <v>1</v>
      </c>
      <c r="F768" s="159" t="s">
        <v>960</v>
      </c>
      <c r="H768" s="160">
        <v>85.72</v>
      </c>
      <c r="I768" s="161"/>
      <c r="L768" s="157"/>
      <c r="M768" s="162"/>
      <c r="T768" s="163"/>
      <c r="AT768" s="158" t="s">
        <v>183</v>
      </c>
      <c r="AU768" s="158" t="s">
        <v>85</v>
      </c>
      <c r="AV768" s="13" t="s">
        <v>85</v>
      </c>
      <c r="AW768" s="13" t="s">
        <v>32</v>
      </c>
      <c r="AX768" s="13" t="s">
        <v>76</v>
      </c>
      <c r="AY768" s="158" t="s">
        <v>174</v>
      </c>
    </row>
    <row r="769" spans="2:65" s="14" customFormat="1" ht="10">
      <c r="B769" s="164"/>
      <c r="D769" s="151" t="s">
        <v>183</v>
      </c>
      <c r="E769" s="165" t="s">
        <v>125</v>
      </c>
      <c r="F769" s="166" t="s">
        <v>187</v>
      </c>
      <c r="H769" s="167">
        <v>253.37</v>
      </c>
      <c r="I769" s="168"/>
      <c r="L769" s="164"/>
      <c r="M769" s="169"/>
      <c r="T769" s="170"/>
      <c r="AT769" s="165" t="s">
        <v>183</v>
      </c>
      <c r="AU769" s="165" t="s">
        <v>85</v>
      </c>
      <c r="AV769" s="14" t="s">
        <v>188</v>
      </c>
      <c r="AW769" s="14" t="s">
        <v>32</v>
      </c>
      <c r="AX769" s="14" t="s">
        <v>76</v>
      </c>
      <c r="AY769" s="165" t="s">
        <v>174</v>
      </c>
    </row>
    <row r="770" spans="2:65" s="15" customFormat="1" ht="10">
      <c r="B770" s="171"/>
      <c r="D770" s="151" t="s">
        <v>183</v>
      </c>
      <c r="E770" s="172" t="s">
        <v>1</v>
      </c>
      <c r="F770" s="173" t="s">
        <v>189</v>
      </c>
      <c r="H770" s="174">
        <v>253.37</v>
      </c>
      <c r="I770" s="175"/>
      <c r="L770" s="171"/>
      <c r="M770" s="176"/>
      <c r="T770" s="177"/>
      <c r="AT770" s="172" t="s">
        <v>183</v>
      </c>
      <c r="AU770" s="172" t="s">
        <v>85</v>
      </c>
      <c r="AV770" s="15" t="s">
        <v>181</v>
      </c>
      <c r="AW770" s="15" t="s">
        <v>32</v>
      </c>
      <c r="AX770" s="15" t="s">
        <v>83</v>
      </c>
      <c r="AY770" s="172" t="s">
        <v>174</v>
      </c>
    </row>
    <row r="771" spans="2:65" s="1" customFormat="1" ht="24.15" customHeight="1">
      <c r="B771" s="32"/>
      <c r="C771" s="137" t="s">
        <v>961</v>
      </c>
      <c r="D771" s="137" t="s">
        <v>176</v>
      </c>
      <c r="E771" s="138" t="s">
        <v>962</v>
      </c>
      <c r="F771" s="139" t="s">
        <v>963</v>
      </c>
      <c r="G771" s="140" t="s">
        <v>179</v>
      </c>
      <c r="H771" s="141">
        <v>3</v>
      </c>
      <c r="I771" s="142"/>
      <c r="J771" s="143">
        <f>ROUND(I771*H771,2)</f>
        <v>0</v>
      </c>
      <c r="K771" s="139" t="s">
        <v>180</v>
      </c>
      <c r="L771" s="32"/>
      <c r="M771" s="144" t="s">
        <v>1</v>
      </c>
      <c r="N771" s="145" t="s">
        <v>41</v>
      </c>
      <c r="P771" s="146">
        <f>O771*H771</f>
        <v>0</v>
      </c>
      <c r="Q771" s="146">
        <v>1.627E-2</v>
      </c>
      <c r="R771" s="146">
        <f>Q771*H771</f>
        <v>4.8809999999999999E-2</v>
      </c>
      <c r="S771" s="146">
        <v>0</v>
      </c>
      <c r="T771" s="147">
        <f>S771*H771</f>
        <v>0</v>
      </c>
      <c r="AR771" s="148" t="s">
        <v>272</v>
      </c>
      <c r="AT771" s="148" t="s">
        <v>176</v>
      </c>
      <c r="AU771" s="148" t="s">
        <v>85</v>
      </c>
      <c r="AY771" s="17" t="s">
        <v>174</v>
      </c>
      <c r="BE771" s="149">
        <f>IF(N771="základní",J771,0)</f>
        <v>0</v>
      </c>
      <c r="BF771" s="149">
        <f>IF(N771="snížená",J771,0)</f>
        <v>0</v>
      </c>
      <c r="BG771" s="149">
        <f>IF(N771="zákl. přenesená",J771,0)</f>
        <v>0</v>
      </c>
      <c r="BH771" s="149">
        <f>IF(N771="sníž. přenesená",J771,0)</f>
        <v>0</v>
      </c>
      <c r="BI771" s="149">
        <f>IF(N771="nulová",J771,0)</f>
        <v>0</v>
      </c>
      <c r="BJ771" s="17" t="s">
        <v>83</v>
      </c>
      <c r="BK771" s="149">
        <f>ROUND(I771*H771,2)</f>
        <v>0</v>
      </c>
      <c r="BL771" s="17" t="s">
        <v>272</v>
      </c>
      <c r="BM771" s="148" t="s">
        <v>964</v>
      </c>
    </row>
    <row r="772" spans="2:65" s="13" customFormat="1" ht="10">
      <c r="B772" s="157"/>
      <c r="D772" s="151" t="s">
        <v>183</v>
      </c>
      <c r="E772" s="158" t="s">
        <v>1</v>
      </c>
      <c r="F772" s="159" t="s">
        <v>965</v>
      </c>
      <c r="H772" s="160">
        <v>3</v>
      </c>
      <c r="I772" s="161"/>
      <c r="L772" s="157"/>
      <c r="M772" s="162"/>
      <c r="T772" s="163"/>
      <c r="AT772" s="158" t="s">
        <v>183</v>
      </c>
      <c r="AU772" s="158" t="s">
        <v>85</v>
      </c>
      <c r="AV772" s="13" t="s">
        <v>85</v>
      </c>
      <c r="AW772" s="13" t="s">
        <v>32</v>
      </c>
      <c r="AX772" s="13" t="s">
        <v>76</v>
      </c>
      <c r="AY772" s="158" t="s">
        <v>174</v>
      </c>
    </row>
    <row r="773" spans="2:65" s="14" customFormat="1" ht="10">
      <c r="B773" s="164"/>
      <c r="D773" s="151" t="s">
        <v>183</v>
      </c>
      <c r="E773" s="165" t="s">
        <v>1</v>
      </c>
      <c r="F773" s="166" t="s">
        <v>187</v>
      </c>
      <c r="H773" s="167">
        <v>3</v>
      </c>
      <c r="I773" s="168"/>
      <c r="L773" s="164"/>
      <c r="M773" s="169"/>
      <c r="T773" s="170"/>
      <c r="AT773" s="165" t="s">
        <v>183</v>
      </c>
      <c r="AU773" s="165" t="s">
        <v>85</v>
      </c>
      <c r="AV773" s="14" t="s">
        <v>188</v>
      </c>
      <c r="AW773" s="14" t="s">
        <v>32</v>
      </c>
      <c r="AX773" s="14" t="s">
        <v>76</v>
      </c>
      <c r="AY773" s="165" t="s">
        <v>174</v>
      </c>
    </row>
    <row r="774" spans="2:65" s="15" customFormat="1" ht="10">
      <c r="B774" s="171"/>
      <c r="D774" s="151" t="s">
        <v>183</v>
      </c>
      <c r="E774" s="172" t="s">
        <v>1</v>
      </c>
      <c r="F774" s="173" t="s">
        <v>189</v>
      </c>
      <c r="H774" s="174">
        <v>3</v>
      </c>
      <c r="I774" s="175"/>
      <c r="L774" s="171"/>
      <c r="M774" s="176"/>
      <c r="T774" s="177"/>
      <c r="AT774" s="172" t="s">
        <v>183</v>
      </c>
      <c r="AU774" s="172" t="s">
        <v>85</v>
      </c>
      <c r="AV774" s="15" t="s">
        <v>181</v>
      </c>
      <c r="AW774" s="15" t="s">
        <v>32</v>
      </c>
      <c r="AX774" s="15" t="s">
        <v>83</v>
      </c>
      <c r="AY774" s="172" t="s">
        <v>174</v>
      </c>
    </row>
    <row r="775" spans="2:65" s="1" customFormat="1" ht="33" customHeight="1">
      <c r="B775" s="32"/>
      <c r="C775" s="137" t="s">
        <v>966</v>
      </c>
      <c r="D775" s="137" t="s">
        <v>176</v>
      </c>
      <c r="E775" s="138" t="s">
        <v>967</v>
      </c>
      <c r="F775" s="139" t="s">
        <v>968</v>
      </c>
      <c r="G775" s="140" t="s">
        <v>758</v>
      </c>
      <c r="H775" s="188"/>
      <c r="I775" s="142"/>
      <c r="J775" s="143">
        <f>ROUND(I775*H775,2)</f>
        <v>0</v>
      </c>
      <c r="K775" s="139" t="s">
        <v>180</v>
      </c>
      <c r="L775" s="32"/>
      <c r="M775" s="144" t="s">
        <v>1</v>
      </c>
      <c r="N775" s="145" t="s">
        <v>41</v>
      </c>
      <c r="P775" s="146">
        <f>O775*H775</f>
        <v>0</v>
      </c>
      <c r="Q775" s="146">
        <v>0</v>
      </c>
      <c r="R775" s="146">
        <f>Q775*H775</f>
        <v>0</v>
      </c>
      <c r="S775" s="146">
        <v>0</v>
      </c>
      <c r="T775" s="147">
        <f>S775*H775</f>
        <v>0</v>
      </c>
      <c r="AR775" s="148" t="s">
        <v>272</v>
      </c>
      <c r="AT775" s="148" t="s">
        <v>176</v>
      </c>
      <c r="AU775" s="148" t="s">
        <v>85</v>
      </c>
      <c r="AY775" s="17" t="s">
        <v>174</v>
      </c>
      <c r="BE775" s="149">
        <f>IF(N775="základní",J775,0)</f>
        <v>0</v>
      </c>
      <c r="BF775" s="149">
        <f>IF(N775="snížená",J775,0)</f>
        <v>0</v>
      </c>
      <c r="BG775" s="149">
        <f>IF(N775="zákl. přenesená",J775,0)</f>
        <v>0</v>
      </c>
      <c r="BH775" s="149">
        <f>IF(N775="sníž. přenesená",J775,0)</f>
        <v>0</v>
      </c>
      <c r="BI775" s="149">
        <f>IF(N775="nulová",J775,0)</f>
        <v>0</v>
      </c>
      <c r="BJ775" s="17" t="s">
        <v>83</v>
      </c>
      <c r="BK775" s="149">
        <f>ROUND(I775*H775,2)</f>
        <v>0</v>
      </c>
      <c r="BL775" s="17" t="s">
        <v>272</v>
      </c>
      <c r="BM775" s="148" t="s">
        <v>969</v>
      </c>
    </row>
    <row r="776" spans="2:65" s="11" customFormat="1" ht="22.75" customHeight="1">
      <c r="B776" s="125"/>
      <c r="D776" s="126" t="s">
        <v>75</v>
      </c>
      <c r="E776" s="135" t="s">
        <v>970</v>
      </c>
      <c r="F776" s="135" t="s">
        <v>971</v>
      </c>
      <c r="I776" s="128"/>
      <c r="J776" s="136">
        <f>BK776</f>
        <v>0</v>
      </c>
      <c r="L776" s="125"/>
      <c r="M776" s="130"/>
      <c r="P776" s="131">
        <f>SUM(P777:P837)</f>
        <v>0</v>
      </c>
      <c r="R776" s="131">
        <f>SUM(R777:R837)</f>
        <v>0.64312703999999998</v>
      </c>
      <c r="T776" s="132">
        <f>SUM(T777:T837)</f>
        <v>0.55017415000000003</v>
      </c>
      <c r="AR776" s="126" t="s">
        <v>85</v>
      </c>
      <c r="AT776" s="133" t="s">
        <v>75</v>
      </c>
      <c r="AU776" s="133" t="s">
        <v>83</v>
      </c>
      <c r="AY776" s="126" t="s">
        <v>174</v>
      </c>
      <c r="BK776" s="134">
        <f>SUM(BK777:BK837)</f>
        <v>0</v>
      </c>
    </row>
    <row r="777" spans="2:65" s="1" customFormat="1" ht="24.15" customHeight="1">
      <c r="B777" s="32"/>
      <c r="C777" s="137" t="s">
        <v>972</v>
      </c>
      <c r="D777" s="137" t="s">
        <v>176</v>
      </c>
      <c r="E777" s="138" t="s">
        <v>973</v>
      </c>
      <c r="F777" s="139" t="s">
        <v>974</v>
      </c>
      <c r="G777" s="140" t="s">
        <v>439</v>
      </c>
      <c r="H777" s="141">
        <v>67.5</v>
      </c>
      <c r="I777" s="142"/>
      <c r="J777" s="143">
        <f>ROUND(I777*H777,2)</f>
        <v>0</v>
      </c>
      <c r="K777" s="139" t="s">
        <v>180</v>
      </c>
      <c r="L777" s="32"/>
      <c r="M777" s="144" t="s">
        <v>1</v>
      </c>
      <c r="N777" s="145" t="s">
        <v>41</v>
      </c>
      <c r="P777" s="146">
        <f>O777*H777</f>
        <v>0</v>
      </c>
      <c r="Q777" s="146">
        <v>0</v>
      </c>
      <c r="R777" s="146">
        <f>Q777*H777</f>
        <v>0</v>
      </c>
      <c r="S777" s="146">
        <v>1.91E-3</v>
      </c>
      <c r="T777" s="147">
        <f>S777*H777</f>
        <v>0.12892500000000001</v>
      </c>
      <c r="AR777" s="148" t="s">
        <v>272</v>
      </c>
      <c r="AT777" s="148" t="s">
        <v>176</v>
      </c>
      <c r="AU777" s="148" t="s">
        <v>85</v>
      </c>
      <c r="AY777" s="17" t="s">
        <v>174</v>
      </c>
      <c r="BE777" s="149">
        <f>IF(N777="základní",J777,0)</f>
        <v>0</v>
      </c>
      <c r="BF777" s="149">
        <f>IF(N777="snížená",J777,0)</f>
        <v>0</v>
      </c>
      <c r="BG777" s="149">
        <f>IF(N777="zákl. přenesená",J777,0)</f>
        <v>0</v>
      </c>
      <c r="BH777" s="149">
        <f>IF(N777="sníž. přenesená",J777,0)</f>
        <v>0</v>
      </c>
      <c r="BI777" s="149">
        <f>IF(N777="nulová",J777,0)</f>
        <v>0</v>
      </c>
      <c r="BJ777" s="17" t="s">
        <v>83</v>
      </c>
      <c r="BK777" s="149">
        <f>ROUND(I777*H777,2)</f>
        <v>0</v>
      </c>
      <c r="BL777" s="17" t="s">
        <v>272</v>
      </c>
      <c r="BM777" s="148" t="s">
        <v>975</v>
      </c>
    </row>
    <row r="778" spans="2:65" s="13" customFormat="1" ht="10">
      <c r="B778" s="157"/>
      <c r="D778" s="151" t="s">
        <v>183</v>
      </c>
      <c r="E778" s="158" t="s">
        <v>1</v>
      </c>
      <c r="F778" s="159" t="s">
        <v>976</v>
      </c>
      <c r="H778" s="160">
        <v>67.5</v>
      </c>
      <c r="I778" s="161"/>
      <c r="L778" s="157"/>
      <c r="M778" s="162"/>
      <c r="T778" s="163"/>
      <c r="AT778" s="158" t="s">
        <v>183</v>
      </c>
      <c r="AU778" s="158" t="s">
        <v>85</v>
      </c>
      <c r="AV778" s="13" t="s">
        <v>85</v>
      </c>
      <c r="AW778" s="13" t="s">
        <v>32</v>
      </c>
      <c r="AX778" s="13" t="s">
        <v>76</v>
      </c>
      <c r="AY778" s="158" t="s">
        <v>174</v>
      </c>
    </row>
    <row r="779" spans="2:65" s="14" customFormat="1" ht="10">
      <c r="B779" s="164"/>
      <c r="D779" s="151" t="s">
        <v>183</v>
      </c>
      <c r="E779" s="165" t="s">
        <v>1</v>
      </c>
      <c r="F779" s="166" t="s">
        <v>187</v>
      </c>
      <c r="H779" s="167">
        <v>67.5</v>
      </c>
      <c r="I779" s="168"/>
      <c r="L779" s="164"/>
      <c r="M779" s="169"/>
      <c r="T779" s="170"/>
      <c r="AT779" s="165" t="s">
        <v>183</v>
      </c>
      <c r="AU779" s="165" t="s">
        <v>85</v>
      </c>
      <c r="AV779" s="14" t="s">
        <v>188</v>
      </c>
      <c r="AW779" s="14" t="s">
        <v>32</v>
      </c>
      <c r="AX779" s="14" t="s">
        <v>76</v>
      </c>
      <c r="AY779" s="165" t="s">
        <v>174</v>
      </c>
    </row>
    <row r="780" spans="2:65" s="15" customFormat="1" ht="10">
      <c r="B780" s="171"/>
      <c r="D780" s="151" t="s">
        <v>183</v>
      </c>
      <c r="E780" s="172" t="s">
        <v>1</v>
      </c>
      <c r="F780" s="173" t="s">
        <v>189</v>
      </c>
      <c r="H780" s="174">
        <v>67.5</v>
      </c>
      <c r="I780" s="175"/>
      <c r="L780" s="171"/>
      <c r="M780" s="176"/>
      <c r="T780" s="177"/>
      <c r="AT780" s="172" t="s">
        <v>183</v>
      </c>
      <c r="AU780" s="172" t="s">
        <v>85</v>
      </c>
      <c r="AV780" s="15" t="s">
        <v>181</v>
      </c>
      <c r="AW780" s="15" t="s">
        <v>32</v>
      </c>
      <c r="AX780" s="15" t="s">
        <v>83</v>
      </c>
      <c r="AY780" s="172" t="s">
        <v>174</v>
      </c>
    </row>
    <row r="781" spans="2:65" s="1" customFormat="1" ht="16.5" customHeight="1">
      <c r="B781" s="32"/>
      <c r="C781" s="137" t="s">
        <v>977</v>
      </c>
      <c r="D781" s="137" t="s">
        <v>176</v>
      </c>
      <c r="E781" s="138" t="s">
        <v>978</v>
      </c>
      <c r="F781" s="139" t="s">
        <v>979</v>
      </c>
      <c r="G781" s="140" t="s">
        <v>439</v>
      </c>
      <c r="H781" s="141">
        <v>252.245</v>
      </c>
      <c r="I781" s="142"/>
      <c r="J781" s="143">
        <f>ROUND(I781*H781,2)</f>
        <v>0</v>
      </c>
      <c r="K781" s="139" t="s">
        <v>180</v>
      </c>
      <c r="L781" s="32"/>
      <c r="M781" s="144" t="s">
        <v>1</v>
      </c>
      <c r="N781" s="145" t="s">
        <v>41</v>
      </c>
      <c r="P781" s="146">
        <f>O781*H781</f>
        <v>0</v>
      </c>
      <c r="Q781" s="146">
        <v>0</v>
      </c>
      <c r="R781" s="146">
        <f>Q781*H781</f>
        <v>0</v>
      </c>
      <c r="S781" s="146">
        <v>1.67E-3</v>
      </c>
      <c r="T781" s="147">
        <f>S781*H781</f>
        <v>0.42124915000000002</v>
      </c>
      <c r="AR781" s="148" t="s">
        <v>272</v>
      </c>
      <c r="AT781" s="148" t="s">
        <v>176</v>
      </c>
      <c r="AU781" s="148" t="s">
        <v>85</v>
      </c>
      <c r="AY781" s="17" t="s">
        <v>174</v>
      </c>
      <c r="BE781" s="149">
        <f>IF(N781="základní",J781,0)</f>
        <v>0</v>
      </c>
      <c r="BF781" s="149">
        <f>IF(N781="snížená",J781,0)</f>
        <v>0</v>
      </c>
      <c r="BG781" s="149">
        <f>IF(N781="zákl. přenesená",J781,0)</f>
        <v>0</v>
      </c>
      <c r="BH781" s="149">
        <f>IF(N781="sníž. přenesená",J781,0)</f>
        <v>0</v>
      </c>
      <c r="BI781" s="149">
        <f>IF(N781="nulová",J781,0)</f>
        <v>0</v>
      </c>
      <c r="BJ781" s="17" t="s">
        <v>83</v>
      </c>
      <c r="BK781" s="149">
        <f>ROUND(I781*H781,2)</f>
        <v>0</v>
      </c>
      <c r="BL781" s="17" t="s">
        <v>272</v>
      </c>
      <c r="BM781" s="148" t="s">
        <v>980</v>
      </c>
    </row>
    <row r="782" spans="2:65" s="12" customFormat="1" ht="10">
      <c r="B782" s="150"/>
      <c r="D782" s="151" t="s">
        <v>183</v>
      </c>
      <c r="E782" s="152" t="s">
        <v>1</v>
      </c>
      <c r="F782" s="153" t="s">
        <v>184</v>
      </c>
      <c r="H782" s="152" t="s">
        <v>1</v>
      </c>
      <c r="I782" s="154"/>
      <c r="L782" s="150"/>
      <c r="M782" s="155"/>
      <c r="T782" s="156"/>
      <c r="AT782" s="152" t="s">
        <v>183</v>
      </c>
      <c r="AU782" s="152" t="s">
        <v>85</v>
      </c>
      <c r="AV782" s="12" t="s">
        <v>83</v>
      </c>
      <c r="AW782" s="12" t="s">
        <v>32</v>
      </c>
      <c r="AX782" s="12" t="s">
        <v>76</v>
      </c>
      <c r="AY782" s="152" t="s">
        <v>174</v>
      </c>
    </row>
    <row r="783" spans="2:65" s="13" customFormat="1" ht="10">
      <c r="B783" s="157"/>
      <c r="D783" s="151" t="s">
        <v>183</v>
      </c>
      <c r="E783" s="158" t="s">
        <v>1</v>
      </c>
      <c r="F783" s="159" t="s">
        <v>981</v>
      </c>
      <c r="H783" s="160">
        <v>28.8</v>
      </c>
      <c r="I783" s="161"/>
      <c r="L783" s="157"/>
      <c r="M783" s="162"/>
      <c r="T783" s="163"/>
      <c r="AT783" s="158" t="s">
        <v>183</v>
      </c>
      <c r="AU783" s="158" t="s">
        <v>85</v>
      </c>
      <c r="AV783" s="13" t="s">
        <v>85</v>
      </c>
      <c r="AW783" s="13" t="s">
        <v>32</v>
      </c>
      <c r="AX783" s="13" t="s">
        <v>76</v>
      </c>
      <c r="AY783" s="158" t="s">
        <v>174</v>
      </c>
    </row>
    <row r="784" spans="2:65" s="13" customFormat="1" ht="10">
      <c r="B784" s="157"/>
      <c r="D784" s="151" t="s">
        <v>183</v>
      </c>
      <c r="E784" s="158" t="s">
        <v>1</v>
      </c>
      <c r="F784" s="159" t="s">
        <v>401</v>
      </c>
      <c r="H784" s="160">
        <v>39</v>
      </c>
      <c r="I784" s="161"/>
      <c r="L784" s="157"/>
      <c r="M784" s="162"/>
      <c r="T784" s="163"/>
      <c r="AT784" s="158" t="s">
        <v>183</v>
      </c>
      <c r="AU784" s="158" t="s">
        <v>85</v>
      </c>
      <c r="AV784" s="13" t="s">
        <v>85</v>
      </c>
      <c r="AW784" s="13" t="s">
        <v>32</v>
      </c>
      <c r="AX784" s="13" t="s">
        <v>76</v>
      </c>
      <c r="AY784" s="158" t="s">
        <v>174</v>
      </c>
    </row>
    <row r="785" spans="2:65" s="14" customFormat="1" ht="10">
      <c r="B785" s="164"/>
      <c r="D785" s="151" t="s">
        <v>183</v>
      </c>
      <c r="E785" s="165" t="s">
        <v>1</v>
      </c>
      <c r="F785" s="166" t="s">
        <v>187</v>
      </c>
      <c r="H785" s="167">
        <v>67.8</v>
      </c>
      <c r="I785" s="168"/>
      <c r="L785" s="164"/>
      <c r="M785" s="169"/>
      <c r="T785" s="170"/>
      <c r="AT785" s="165" t="s">
        <v>183</v>
      </c>
      <c r="AU785" s="165" t="s">
        <v>85</v>
      </c>
      <c r="AV785" s="14" t="s">
        <v>188</v>
      </c>
      <c r="AW785" s="14" t="s">
        <v>32</v>
      </c>
      <c r="AX785" s="14" t="s">
        <v>76</v>
      </c>
      <c r="AY785" s="165" t="s">
        <v>174</v>
      </c>
    </row>
    <row r="786" spans="2:65" s="12" customFormat="1" ht="10">
      <c r="B786" s="150"/>
      <c r="D786" s="151" t="s">
        <v>183</v>
      </c>
      <c r="E786" s="152" t="s">
        <v>1</v>
      </c>
      <c r="F786" s="153" t="s">
        <v>632</v>
      </c>
      <c r="H786" s="152" t="s">
        <v>1</v>
      </c>
      <c r="I786" s="154"/>
      <c r="L786" s="150"/>
      <c r="M786" s="155"/>
      <c r="T786" s="156"/>
      <c r="AT786" s="152" t="s">
        <v>183</v>
      </c>
      <c r="AU786" s="152" t="s">
        <v>85</v>
      </c>
      <c r="AV786" s="12" t="s">
        <v>83</v>
      </c>
      <c r="AW786" s="12" t="s">
        <v>32</v>
      </c>
      <c r="AX786" s="12" t="s">
        <v>76</v>
      </c>
      <c r="AY786" s="152" t="s">
        <v>174</v>
      </c>
    </row>
    <row r="787" spans="2:65" s="13" customFormat="1" ht="10">
      <c r="B787" s="157"/>
      <c r="D787" s="151" t="s">
        <v>183</v>
      </c>
      <c r="E787" s="158" t="s">
        <v>1</v>
      </c>
      <c r="F787" s="159" t="s">
        <v>982</v>
      </c>
      <c r="H787" s="160">
        <v>6.6449999999999996</v>
      </c>
      <c r="I787" s="161"/>
      <c r="L787" s="157"/>
      <c r="M787" s="162"/>
      <c r="T787" s="163"/>
      <c r="AT787" s="158" t="s">
        <v>183</v>
      </c>
      <c r="AU787" s="158" t="s">
        <v>85</v>
      </c>
      <c r="AV787" s="13" t="s">
        <v>85</v>
      </c>
      <c r="AW787" s="13" t="s">
        <v>32</v>
      </c>
      <c r="AX787" s="13" t="s">
        <v>76</v>
      </c>
      <c r="AY787" s="158" t="s">
        <v>174</v>
      </c>
    </row>
    <row r="788" spans="2:65" s="13" customFormat="1" ht="10">
      <c r="B788" s="157"/>
      <c r="D788" s="151" t="s">
        <v>183</v>
      </c>
      <c r="E788" s="158" t="s">
        <v>1</v>
      </c>
      <c r="F788" s="159" t="s">
        <v>983</v>
      </c>
      <c r="H788" s="160">
        <v>48</v>
      </c>
      <c r="I788" s="161"/>
      <c r="L788" s="157"/>
      <c r="M788" s="162"/>
      <c r="T788" s="163"/>
      <c r="AT788" s="158" t="s">
        <v>183</v>
      </c>
      <c r="AU788" s="158" t="s">
        <v>85</v>
      </c>
      <c r="AV788" s="13" t="s">
        <v>85</v>
      </c>
      <c r="AW788" s="13" t="s">
        <v>32</v>
      </c>
      <c r="AX788" s="13" t="s">
        <v>76</v>
      </c>
      <c r="AY788" s="158" t="s">
        <v>174</v>
      </c>
    </row>
    <row r="789" spans="2:65" s="13" customFormat="1" ht="10">
      <c r="B789" s="157"/>
      <c r="D789" s="151" t="s">
        <v>183</v>
      </c>
      <c r="E789" s="158" t="s">
        <v>1</v>
      </c>
      <c r="F789" s="159" t="s">
        <v>984</v>
      </c>
      <c r="H789" s="160">
        <v>1.2</v>
      </c>
      <c r="I789" s="161"/>
      <c r="L789" s="157"/>
      <c r="M789" s="162"/>
      <c r="T789" s="163"/>
      <c r="AT789" s="158" t="s">
        <v>183</v>
      </c>
      <c r="AU789" s="158" t="s">
        <v>85</v>
      </c>
      <c r="AV789" s="13" t="s">
        <v>85</v>
      </c>
      <c r="AW789" s="13" t="s">
        <v>32</v>
      </c>
      <c r="AX789" s="13" t="s">
        <v>76</v>
      </c>
      <c r="AY789" s="158" t="s">
        <v>174</v>
      </c>
    </row>
    <row r="790" spans="2:65" s="13" customFormat="1" ht="10">
      <c r="B790" s="157"/>
      <c r="D790" s="151" t="s">
        <v>183</v>
      </c>
      <c r="E790" s="158" t="s">
        <v>1</v>
      </c>
      <c r="F790" s="159" t="s">
        <v>985</v>
      </c>
      <c r="H790" s="160">
        <v>8.6999999999999993</v>
      </c>
      <c r="I790" s="161"/>
      <c r="L790" s="157"/>
      <c r="M790" s="162"/>
      <c r="T790" s="163"/>
      <c r="AT790" s="158" t="s">
        <v>183</v>
      </c>
      <c r="AU790" s="158" t="s">
        <v>85</v>
      </c>
      <c r="AV790" s="13" t="s">
        <v>85</v>
      </c>
      <c r="AW790" s="13" t="s">
        <v>32</v>
      </c>
      <c r="AX790" s="13" t="s">
        <v>76</v>
      </c>
      <c r="AY790" s="158" t="s">
        <v>174</v>
      </c>
    </row>
    <row r="791" spans="2:65" s="14" customFormat="1" ht="10">
      <c r="B791" s="164"/>
      <c r="D791" s="151" t="s">
        <v>183</v>
      </c>
      <c r="E791" s="165" t="s">
        <v>1</v>
      </c>
      <c r="F791" s="166" t="s">
        <v>187</v>
      </c>
      <c r="H791" s="167">
        <v>64.545000000000002</v>
      </c>
      <c r="I791" s="168"/>
      <c r="L791" s="164"/>
      <c r="M791" s="169"/>
      <c r="T791" s="170"/>
      <c r="AT791" s="165" t="s">
        <v>183</v>
      </c>
      <c r="AU791" s="165" t="s">
        <v>85</v>
      </c>
      <c r="AV791" s="14" t="s">
        <v>188</v>
      </c>
      <c r="AW791" s="14" t="s">
        <v>32</v>
      </c>
      <c r="AX791" s="14" t="s">
        <v>76</v>
      </c>
      <c r="AY791" s="165" t="s">
        <v>174</v>
      </c>
    </row>
    <row r="792" spans="2:65" s="12" customFormat="1" ht="10">
      <c r="B792" s="150"/>
      <c r="D792" s="151" t="s">
        <v>183</v>
      </c>
      <c r="E792" s="152" t="s">
        <v>1</v>
      </c>
      <c r="F792" s="153" t="s">
        <v>986</v>
      </c>
      <c r="H792" s="152" t="s">
        <v>1</v>
      </c>
      <c r="I792" s="154"/>
      <c r="L792" s="150"/>
      <c r="M792" s="155"/>
      <c r="T792" s="156"/>
      <c r="AT792" s="152" t="s">
        <v>183</v>
      </c>
      <c r="AU792" s="152" t="s">
        <v>85</v>
      </c>
      <c r="AV792" s="12" t="s">
        <v>83</v>
      </c>
      <c r="AW792" s="12" t="s">
        <v>32</v>
      </c>
      <c r="AX792" s="12" t="s">
        <v>76</v>
      </c>
      <c r="AY792" s="152" t="s">
        <v>174</v>
      </c>
    </row>
    <row r="793" spans="2:65" s="13" customFormat="1" ht="10">
      <c r="B793" s="157"/>
      <c r="D793" s="151" t="s">
        <v>183</v>
      </c>
      <c r="E793" s="158" t="s">
        <v>1</v>
      </c>
      <c r="F793" s="159" t="s">
        <v>987</v>
      </c>
      <c r="H793" s="160">
        <v>11.4</v>
      </c>
      <c r="I793" s="161"/>
      <c r="L793" s="157"/>
      <c r="M793" s="162"/>
      <c r="T793" s="163"/>
      <c r="AT793" s="158" t="s">
        <v>183</v>
      </c>
      <c r="AU793" s="158" t="s">
        <v>85</v>
      </c>
      <c r="AV793" s="13" t="s">
        <v>85</v>
      </c>
      <c r="AW793" s="13" t="s">
        <v>32</v>
      </c>
      <c r="AX793" s="13" t="s">
        <v>76</v>
      </c>
      <c r="AY793" s="158" t="s">
        <v>174</v>
      </c>
    </row>
    <row r="794" spans="2:65" s="13" customFormat="1" ht="10">
      <c r="B794" s="157"/>
      <c r="D794" s="151" t="s">
        <v>183</v>
      </c>
      <c r="E794" s="158" t="s">
        <v>1</v>
      </c>
      <c r="F794" s="159" t="s">
        <v>988</v>
      </c>
      <c r="H794" s="160">
        <v>66</v>
      </c>
      <c r="I794" s="161"/>
      <c r="L794" s="157"/>
      <c r="M794" s="162"/>
      <c r="T794" s="163"/>
      <c r="AT794" s="158" t="s">
        <v>183</v>
      </c>
      <c r="AU794" s="158" t="s">
        <v>85</v>
      </c>
      <c r="AV794" s="13" t="s">
        <v>85</v>
      </c>
      <c r="AW794" s="13" t="s">
        <v>32</v>
      </c>
      <c r="AX794" s="13" t="s">
        <v>76</v>
      </c>
      <c r="AY794" s="158" t="s">
        <v>174</v>
      </c>
    </row>
    <row r="795" spans="2:65" s="13" customFormat="1" ht="10">
      <c r="B795" s="157"/>
      <c r="D795" s="151" t="s">
        <v>183</v>
      </c>
      <c r="E795" s="158" t="s">
        <v>1</v>
      </c>
      <c r="F795" s="159" t="s">
        <v>989</v>
      </c>
      <c r="H795" s="160">
        <v>36.6</v>
      </c>
      <c r="I795" s="161"/>
      <c r="L795" s="157"/>
      <c r="M795" s="162"/>
      <c r="T795" s="163"/>
      <c r="AT795" s="158" t="s">
        <v>183</v>
      </c>
      <c r="AU795" s="158" t="s">
        <v>85</v>
      </c>
      <c r="AV795" s="13" t="s">
        <v>85</v>
      </c>
      <c r="AW795" s="13" t="s">
        <v>32</v>
      </c>
      <c r="AX795" s="13" t="s">
        <v>76</v>
      </c>
      <c r="AY795" s="158" t="s">
        <v>174</v>
      </c>
    </row>
    <row r="796" spans="2:65" s="13" customFormat="1" ht="10">
      <c r="B796" s="157"/>
      <c r="D796" s="151" t="s">
        <v>183</v>
      </c>
      <c r="E796" s="158" t="s">
        <v>1</v>
      </c>
      <c r="F796" s="159" t="s">
        <v>990</v>
      </c>
      <c r="H796" s="160">
        <v>5.9</v>
      </c>
      <c r="I796" s="161"/>
      <c r="L796" s="157"/>
      <c r="M796" s="162"/>
      <c r="T796" s="163"/>
      <c r="AT796" s="158" t="s">
        <v>183</v>
      </c>
      <c r="AU796" s="158" t="s">
        <v>85</v>
      </c>
      <c r="AV796" s="13" t="s">
        <v>85</v>
      </c>
      <c r="AW796" s="13" t="s">
        <v>32</v>
      </c>
      <c r="AX796" s="13" t="s">
        <v>76</v>
      </c>
      <c r="AY796" s="158" t="s">
        <v>174</v>
      </c>
    </row>
    <row r="797" spans="2:65" s="14" customFormat="1" ht="10">
      <c r="B797" s="164"/>
      <c r="D797" s="151" t="s">
        <v>183</v>
      </c>
      <c r="E797" s="165" t="s">
        <v>1</v>
      </c>
      <c r="F797" s="166" t="s">
        <v>187</v>
      </c>
      <c r="H797" s="167">
        <v>119.9</v>
      </c>
      <c r="I797" s="168"/>
      <c r="L797" s="164"/>
      <c r="M797" s="169"/>
      <c r="T797" s="170"/>
      <c r="AT797" s="165" t="s">
        <v>183</v>
      </c>
      <c r="AU797" s="165" t="s">
        <v>85</v>
      </c>
      <c r="AV797" s="14" t="s">
        <v>188</v>
      </c>
      <c r="AW797" s="14" t="s">
        <v>32</v>
      </c>
      <c r="AX797" s="14" t="s">
        <v>76</v>
      </c>
      <c r="AY797" s="165" t="s">
        <v>174</v>
      </c>
    </row>
    <row r="798" spans="2:65" s="15" customFormat="1" ht="10">
      <c r="B798" s="171"/>
      <c r="D798" s="151" t="s">
        <v>183</v>
      </c>
      <c r="E798" s="172" t="s">
        <v>1</v>
      </c>
      <c r="F798" s="173" t="s">
        <v>189</v>
      </c>
      <c r="H798" s="174">
        <v>252.245</v>
      </c>
      <c r="I798" s="175"/>
      <c r="L798" s="171"/>
      <c r="M798" s="176"/>
      <c r="T798" s="177"/>
      <c r="AT798" s="172" t="s">
        <v>183</v>
      </c>
      <c r="AU798" s="172" t="s">
        <v>85</v>
      </c>
      <c r="AV798" s="15" t="s">
        <v>181</v>
      </c>
      <c r="AW798" s="15" t="s">
        <v>32</v>
      </c>
      <c r="AX798" s="15" t="s">
        <v>83</v>
      </c>
      <c r="AY798" s="172" t="s">
        <v>174</v>
      </c>
    </row>
    <row r="799" spans="2:65" s="1" customFormat="1" ht="24.15" customHeight="1">
      <c r="B799" s="32"/>
      <c r="C799" s="137" t="s">
        <v>991</v>
      </c>
      <c r="D799" s="137" t="s">
        <v>176</v>
      </c>
      <c r="E799" s="138" t="s">
        <v>992</v>
      </c>
      <c r="F799" s="139" t="s">
        <v>993</v>
      </c>
      <c r="G799" s="140" t="s">
        <v>179</v>
      </c>
      <c r="H799" s="141">
        <v>49.405000000000001</v>
      </c>
      <c r="I799" s="142"/>
      <c r="J799" s="143">
        <f>ROUND(I799*H799,2)</f>
        <v>0</v>
      </c>
      <c r="K799" s="139" t="s">
        <v>180</v>
      </c>
      <c r="L799" s="32"/>
      <c r="M799" s="144" t="s">
        <v>1</v>
      </c>
      <c r="N799" s="145" t="s">
        <v>41</v>
      </c>
      <c r="P799" s="146">
        <f>O799*H799</f>
        <v>0</v>
      </c>
      <c r="Q799" s="146">
        <v>2.7000000000000001E-3</v>
      </c>
      <c r="R799" s="146">
        <f>Q799*H799</f>
        <v>0.1333935</v>
      </c>
      <c r="S799" s="146">
        <v>0</v>
      </c>
      <c r="T799" s="147">
        <f>S799*H799</f>
        <v>0</v>
      </c>
      <c r="AR799" s="148" t="s">
        <v>272</v>
      </c>
      <c r="AT799" s="148" t="s">
        <v>176</v>
      </c>
      <c r="AU799" s="148" t="s">
        <v>85</v>
      </c>
      <c r="AY799" s="17" t="s">
        <v>174</v>
      </c>
      <c r="BE799" s="149">
        <f>IF(N799="základní",J799,0)</f>
        <v>0</v>
      </c>
      <c r="BF799" s="149">
        <f>IF(N799="snížená",J799,0)</f>
        <v>0</v>
      </c>
      <c r="BG799" s="149">
        <f>IF(N799="zákl. přenesená",J799,0)</f>
        <v>0</v>
      </c>
      <c r="BH799" s="149">
        <f>IF(N799="sníž. přenesená",J799,0)</f>
        <v>0</v>
      </c>
      <c r="BI799" s="149">
        <f>IF(N799="nulová",J799,0)</f>
        <v>0</v>
      </c>
      <c r="BJ799" s="17" t="s">
        <v>83</v>
      </c>
      <c r="BK799" s="149">
        <f>ROUND(I799*H799,2)</f>
        <v>0</v>
      </c>
      <c r="BL799" s="17" t="s">
        <v>272</v>
      </c>
      <c r="BM799" s="148" t="s">
        <v>994</v>
      </c>
    </row>
    <row r="800" spans="2:65" s="13" customFormat="1" ht="10">
      <c r="B800" s="157"/>
      <c r="D800" s="151" t="s">
        <v>183</v>
      </c>
      <c r="E800" s="158" t="s">
        <v>1</v>
      </c>
      <c r="F800" s="159" t="s">
        <v>995</v>
      </c>
      <c r="H800" s="160">
        <v>7.0250000000000004</v>
      </c>
      <c r="I800" s="161"/>
      <c r="L800" s="157"/>
      <c r="M800" s="162"/>
      <c r="T800" s="163"/>
      <c r="AT800" s="158" t="s">
        <v>183</v>
      </c>
      <c r="AU800" s="158" t="s">
        <v>85</v>
      </c>
      <c r="AV800" s="13" t="s">
        <v>85</v>
      </c>
      <c r="AW800" s="13" t="s">
        <v>32</v>
      </c>
      <c r="AX800" s="13" t="s">
        <v>76</v>
      </c>
      <c r="AY800" s="158" t="s">
        <v>174</v>
      </c>
    </row>
    <row r="801" spans="2:65" s="14" customFormat="1" ht="10">
      <c r="B801" s="164"/>
      <c r="D801" s="151" t="s">
        <v>183</v>
      </c>
      <c r="E801" s="165" t="s">
        <v>1</v>
      </c>
      <c r="F801" s="166" t="s">
        <v>187</v>
      </c>
      <c r="H801" s="167">
        <v>7.0250000000000004</v>
      </c>
      <c r="I801" s="168"/>
      <c r="L801" s="164"/>
      <c r="M801" s="169"/>
      <c r="T801" s="170"/>
      <c r="AT801" s="165" t="s">
        <v>183</v>
      </c>
      <c r="AU801" s="165" t="s">
        <v>85</v>
      </c>
      <c r="AV801" s="14" t="s">
        <v>188</v>
      </c>
      <c r="AW801" s="14" t="s">
        <v>32</v>
      </c>
      <c r="AX801" s="14" t="s">
        <v>76</v>
      </c>
      <c r="AY801" s="165" t="s">
        <v>174</v>
      </c>
    </row>
    <row r="802" spans="2:65" s="13" customFormat="1" ht="10">
      <c r="B802" s="157"/>
      <c r="D802" s="151" t="s">
        <v>183</v>
      </c>
      <c r="E802" s="158" t="s">
        <v>1</v>
      </c>
      <c r="F802" s="159" t="s">
        <v>793</v>
      </c>
      <c r="H802" s="160">
        <v>42.38</v>
      </c>
      <c r="I802" s="161"/>
      <c r="L802" s="157"/>
      <c r="M802" s="162"/>
      <c r="T802" s="163"/>
      <c r="AT802" s="158" t="s">
        <v>183</v>
      </c>
      <c r="AU802" s="158" t="s">
        <v>85</v>
      </c>
      <c r="AV802" s="13" t="s">
        <v>85</v>
      </c>
      <c r="AW802" s="13" t="s">
        <v>32</v>
      </c>
      <c r="AX802" s="13" t="s">
        <v>76</v>
      </c>
      <c r="AY802" s="158" t="s">
        <v>174</v>
      </c>
    </row>
    <row r="803" spans="2:65" s="14" customFormat="1" ht="10">
      <c r="B803" s="164"/>
      <c r="D803" s="151" t="s">
        <v>183</v>
      </c>
      <c r="E803" s="165" t="s">
        <v>1</v>
      </c>
      <c r="F803" s="166" t="s">
        <v>187</v>
      </c>
      <c r="H803" s="167">
        <v>42.38</v>
      </c>
      <c r="I803" s="168"/>
      <c r="L803" s="164"/>
      <c r="M803" s="169"/>
      <c r="T803" s="170"/>
      <c r="AT803" s="165" t="s">
        <v>183</v>
      </c>
      <c r="AU803" s="165" t="s">
        <v>85</v>
      </c>
      <c r="AV803" s="14" t="s">
        <v>188</v>
      </c>
      <c r="AW803" s="14" t="s">
        <v>32</v>
      </c>
      <c r="AX803" s="14" t="s">
        <v>76</v>
      </c>
      <c r="AY803" s="165" t="s">
        <v>174</v>
      </c>
    </row>
    <row r="804" spans="2:65" s="15" customFormat="1" ht="10">
      <c r="B804" s="171"/>
      <c r="D804" s="151" t="s">
        <v>183</v>
      </c>
      <c r="E804" s="172" t="s">
        <v>1</v>
      </c>
      <c r="F804" s="173" t="s">
        <v>189</v>
      </c>
      <c r="H804" s="174">
        <v>49.405000000000001</v>
      </c>
      <c r="I804" s="175"/>
      <c r="L804" s="171"/>
      <c r="M804" s="176"/>
      <c r="T804" s="177"/>
      <c r="AT804" s="172" t="s">
        <v>183</v>
      </c>
      <c r="AU804" s="172" t="s">
        <v>85</v>
      </c>
      <c r="AV804" s="15" t="s">
        <v>181</v>
      </c>
      <c r="AW804" s="15" t="s">
        <v>32</v>
      </c>
      <c r="AX804" s="15" t="s">
        <v>83</v>
      </c>
      <c r="AY804" s="172" t="s">
        <v>174</v>
      </c>
    </row>
    <row r="805" spans="2:65" s="1" customFormat="1" ht="24.15" customHeight="1">
      <c r="B805" s="32"/>
      <c r="C805" s="137" t="s">
        <v>996</v>
      </c>
      <c r="D805" s="137" t="s">
        <v>176</v>
      </c>
      <c r="E805" s="138" t="s">
        <v>997</v>
      </c>
      <c r="F805" s="139" t="s">
        <v>998</v>
      </c>
      <c r="G805" s="140" t="s">
        <v>439</v>
      </c>
      <c r="H805" s="141">
        <v>118.596</v>
      </c>
      <c r="I805" s="142"/>
      <c r="J805" s="143">
        <f>ROUND(I805*H805,2)</f>
        <v>0</v>
      </c>
      <c r="K805" s="139" t="s">
        <v>1</v>
      </c>
      <c r="L805" s="32"/>
      <c r="M805" s="144" t="s">
        <v>1</v>
      </c>
      <c r="N805" s="145" t="s">
        <v>41</v>
      </c>
      <c r="P805" s="146">
        <f>O805*H805</f>
        <v>0</v>
      </c>
      <c r="Q805" s="146">
        <v>3.8000000000000002E-4</v>
      </c>
      <c r="R805" s="146">
        <f>Q805*H805</f>
        <v>4.5066480000000006E-2</v>
      </c>
      <c r="S805" s="146">
        <v>0</v>
      </c>
      <c r="T805" s="147">
        <f>S805*H805</f>
        <v>0</v>
      </c>
      <c r="AR805" s="148" t="s">
        <v>272</v>
      </c>
      <c r="AT805" s="148" t="s">
        <v>176</v>
      </c>
      <c r="AU805" s="148" t="s">
        <v>85</v>
      </c>
      <c r="AY805" s="17" t="s">
        <v>174</v>
      </c>
      <c r="BE805" s="149">
        <f>IF(N805="základní",J805,0)</f>
        <v>0</v>
      </c>
      <c r="BF805" s="149">
        <f>IF(N805="snížená",J805,0)</f>
        <v>0</v>
      </c>
      <c r="BG805" s="149">
        <f>IF(N805="zákl. přenesená",J805,0)</f>
        <v>0</v>
      </c>
      <c r="BH805" s="149">
        <f>IF(N805="sníž. přenesená",J805,0)</f>
        <v>0</v>
      </c>
      <c r="BI805" s="149">
        <f>IF(N805="nulová",J805,0)</f>
        <v>0</v>
      </c>
      <c r="BJ805" s="17" t="s">
        <v>83</v>
      </c>
      <c r="BK805" s="149">
        <f>ROUND(I805*H805,2)</f>
        <v>0</v>
      </c>
      <c r="BL805" s="17" t="s">
        <v>272</v>
      </c>
      <c r="BM805" s="148" t="s">
        <v>999</v>
      </c>
    </row>
    <row r="806" spans="2:65" s="13" customFormat="1" ht="10">
      <c r="B806" s="157"/>
      <c r="D806" s="151" t="s">
        <v>183</v>
      </c>
      <c r="E806" s="158" t="s">
        <v>1</v>
      </c>
      <c r="F806" s="159" t="s">
        <v>1000</v>
      </c>
      <c r="H806" s="160">
        <v>118.596</v>
      </c>
      <c r="I806" s="161"/>
      <c r="L806" s="157"/>
      <c r="M806" s="162"/>
      <c r="T806" s="163"/>
      <c r="AT806" s="158" t="s">
        <v>183</v>
      </c>
      <c r="AU806" s="158" t="s">
        <v>85</v>
      </c>
      <c r="AV806" s="13" t="s">
        <v>85</v>
      </c>
      <c r="AW806" s="13" t="s">
        <v>32</v>
      </c>
      <c r="AX806" s="13" t="s">
        <v>76</v>
      </c>
      <c r="AY806" s="158" t="s">
        <v>174</v>
      </c>
    </row>
    <row r="807" spans="2:65" s="14" customFormat="1" ht="10">
      <c r="B807" s="164"/>
      <c r="D807" s="151" t="s">
        <v>183</v>
      </c>
      <c r="E807" s="165" t="s">
        <v>1</v>
      </c>
      <c r="F807" s="166" t="s">
        <v>187</v>
      </c>
      <c r="H807" s="167">
        <v>118.596</v>
      </c>
      <c r="I807" s="168"/>
      <c r="L807" s="164"/>
      <c r="M807" s="169"/>
      <c r="T807" s="170"/>
      <c r="AT807" s="165" t="s">
        <v>183</v>
      </c>
      <c r="AU807" s="165" t="s">
        <v>85</v>
      </c>
      <c r="AV807" s="14" t="s">
        <v>188</v>
      </c>
      <c r="AW807" s="14" t="s">
        <v>32</v>
      </c>
      <c r="AX807" s="14" t="s">
        <v>76</v>
      </c>
      <c r="AY807" s="165" t="s">
        <v>174</v>
      </c>
    </row>
    <row r="808" spans="2:65" s="15" customFormat="1" ht="10">
      <c r="B808" s="171"/>
      <c r="D808" s="151" t="s">
        <v>183</v>
      </c>
      <c r="E808" s="172" t="s">
        <v>1</v>
      </c>
      <c r="F808" s="173" t="s">
        <v>189</v>
      </c>
      <c r="H808" s="174">
        <v>118.596</v>
      </c>
      <c r="I808" s="175"/>
      <c r="L808" s="171"/>
      <c r="M808" s="176"/>
      <c r="T808" s="177"/>
      <c r="AT808" s="172" t="s">
        <v>183</v>
      </c>
      <c r="AU808" s="172" t="s">
        <v>85</v>
      </c>
      <c r="AV808" s="15" t="s">
        <v>181</v>
      </c>
      <c r="AW808" s="15" t="s">
        <v>32</v>
      </c>
      <c r="AX808" s="15" t="s">
        <v>83</v>
      </c>
      <c r="AY808" s="172" t="s">
        <v>174</v>
      </c>
    </row>
    <row r="809" spans="2:65" s="1" customFormat="1" ht="24.15" customHeight="1">
      <c r="B809" s="32"/>
      <c r="C809" s="137" t="s">
        <v>1001</v>
      </c>
      <c r="D809" s="137" t="s">
        <v>176</v>
      </c>
      <c r="E809" s="138" t="s">
        <v>1002</v>
      </c>
      <c r="F809" s="139" t="s">
        <v>1003</v>
      </c>
      <c r="G809" s="140" t="s">
        <v>439</v>
      </c>
      <c r="H809" s="141">
        <v>0.61</v>
      </c>
      <c r="I809" s="142"/>
      <c r="J809" s="143">
        <f>ROUND(I809*H809,2)</f>
        <v>0</v>
      </c>
      <c r="K809" s="139" t="s">
        <v>1</v>
      </c>
      <c r="L809" s="32"/>
      <c r="M809" s="144" t="s">
        <v>1</v>
      </c>
      <c r="N809" s="145" t="s">
        <v>41</v>
      </c>
      <c r="P809" s="146">
        <f>O809*H809</f>
        <v>0</v>
      </c>
      <c r="Q809" s="146">
        <v>4.6000000000000001E-4</v>
      </c>
      <c r="R809" s="146">
        <f>Q809*H809</f>
        <v>2.8059999999999999E-4</v>
      </c>
      <c r="S809" s="146">
        <v>0</v>
      </c>
      <c r="T809" s="147">
        <f>S809*H809</f>
        <v>0</v>
      </c>
      <c r="AR809" s="148" t="s">
        <v>272</v>
      </c>
      <c r="AT809" s="148" t="s">
        <v>176</v>
      </c>
      <c r="AU809" s="148" t="s">
        <v>85</v>
      </c>
      <c r="AY809" s="17" t="s">
        <v>174</v>
      </c>
      <c r="BE809" s="149">
        <f>IF(N809="základní",J809,0)</f>
        <v>0</v>
      </c>
      <c r="BF809" s="149">
        <f>IF(N809="snížená",J809,0)</f>
        <v>0</v>
      </c>
      <c r="BG809" s="149">
        <f>IF(N809="zákl. přenesená",J809,0)</f>
        <v>0</v>
      </c>
      <c r="BH809" s="149">
        <f>IF(N809="sníž. přenesená",J809,0)</f>
        <v>0</v>
      </c>
      <c r="BI809" s="149">
        <f>IF(N809="nulová",J809,0)</f>
        <v>0</v>
      </c>
      <c r="BJ809" s="17" t="s">
        <v>83</v>
      </c>
      <c r="BK809" s="149">
        <f>ROUND(I809*H809,2)</f>
        <v>0</v>
      </c>
      <c r="BL809" s="17" t="s">
        <v>272</v>
      </c>
      <c r="BM809" s="148" t="s">
        <v>1004</v>
      </c>
    </row>
    <row r="810" spans="2:65" s="13" customFormat="1" ht="10">
      <c r="B810" s="157"/>
      <c r="D810" s="151" t="s">
        <v>183</v>
      </c>
      <c r="E810" s="158" t="s">
        <v>1</v>
      </c>
      <c r="F810" s="159" t="s">
        <v>1005</v>
      </c>
      <c r="H810" s="160">
        <v>0.61</v>
      </c>
      <c r="I810" s="161"/>
      <c r="L810" s="157"/>
      <c r="M810" s="162"/>
      <c r="T810" s="163"/>
      <c r="AT810" s="158" t="s">
        <v>183</v>
      </c>
      <c r="AU810" s="158" t="s">
        <v>85</v>
      </c>
      <c r="AV810" s="13" t="s">
        <v>85</v>
      </c>
      <c r="AW810" s="13" t="s">
        <v>32</v>
      </c>
      <c r="AX810" s="13" t="s">
        <v>76</v>
      </c>
      <c r="AY810" s="158" t="s">
        <v>174</v>
      </c>
    </row>
    <row r="811" spans="2:65" s="14" customFormat="1" ht="10">
      <c r="B811" s="164"/>
      <c r="D811" s="151" t="s">
        <v>183</v>
      </c>
      <c r="E811" s="165" t="s">
        <v>1</v>
      </c>
      <c r="F811" s="166" t="s">
        <v>187</v>
      </c>
      <c r="H811" s="167">
        <v>0.61</v>
      </c>
      <c r="I811" s="168"/>
      <c r="L811" s="164"/>
      <c r="M811" s="169"/>
      <c r="T811" s="170"/>
      <c r="AT811" s="165" t="s">
        <v>183</v>
      </c>
      <c r="AU811" s="165" t="s">
        <v>85</v>
      </c>
      <c r="AV811" s="14" t="s">
        <v>188</v>
      </c>
      <c r="AW811" s="14" t="s">
        <v>32</v>
      </c>
      <c r="AX811" s="14" t="s">
        <v>76</v>
      </c>
      <c r="AY811" s="165" t="s">
        <v>174</v>
      </c>
    </row>
    <row r="812" spans="2:65" s="15" customFormat="1" ht="10">
      <c r="B812" s="171"/>
      <c r="D812" s="151" t="s">
        <v>183</v>
      </c>
      <c r="E812" s="172" t="s">
        <v>1</v>
      </c>
      <c r="F812" s="173" t="s">
        <v>189</v>
      </c>
      <c r="H812" s="174">
        <v>0.61</v>
      </c>
      <c r="I812" s="175"/>
      <c r="L812" s="171"/>
      <c r="M812" s="176"/>
      <c r="T812" s="177"/>
      <c r="AT812" s="172" t="s">
        <v>183</v>
      </c>
      <c r="AU812" s="172" t="s">
        <v>85</v>
      </c>
      <c r="AV812" s="15" t="s">
        <v>181</v>
      </c>
      <c r="AW812" s="15" t="s">
        <v>32</v>
      </c>
      <c r="AX812" s="15" t="s">
        <v>83</v>
      </c>
      <c r="AY812" s="172" t="s">
        <v>174</v>
      </c>
    </row>
    <row r="813" spans="2:65" s="1" customFormat="1" ht="33" customHeight="1">
      <c r="B813" s="32"/>
      <c r="C813" s="137" t="s">
        <v>1006</v>
      </c>
      <c r="D813" s="137" t="s">
        <v>176</v>
      </c>
      <c r="E813" s="138" t="s">
        <v>1007</v>
      </c>
      <c r="F813" s="139" t="s">
        <v>1008</v>
      </c>
      <c r="G813" s="140" t="s">
        <v>179</v>
      </c>
      <c r="H813" s="141">
        <v>13.817</v>
      </c>
      <c r="I813" s="142"/>
      <c r="J813" s="143">
        <f>ROUND(I813*H813,2)</f>
        <v>0</v>
      </c>
      <c r="K813" s="139" t="s">
        <v>180</v>
      </c>
      <c r="L813" s="32"/>
      <c r="M813" s="144" t="s">
        <v>1</v>
      </c>
      <c r="N813" s="145" t="s">
        <v>41</v>
      </c>
      <c r="P813" s="146">
        <f>O813*H813</f>
        <v>0</v>
      </c>
      <c r="Q813" s="146">
        <v>2.16E-3</v>
      </c>
      <c r="R813" s="146">
        <f>Q813*H813</f>
        <v>2.9844720000000002E-2</v>
      </c>
      <c r="S813" s="146">
        <v>0</v>
      </c>
      <c r="T813" s="147">
        <f>S813*H813</f>
        <v>0</v>
      </c>
      <c r="AR813" s="148" t="s">
        <v>272</v>
      </c>
      <c r="AT813" s="148" t="s">
        <v>176</v>
      </c>
      <c r="AU813" s="148" t="s">
        <v>85</v>
      </c>
      <c r="AY813" s="17" t="s">
        <v>174</v>
      </c>
      <c r="BE813" s="149">
        <f>IF(N813="základní",J813,0)</f>
        <v>0</v>
      </c>
      <c r="BF813" s="149">
        <f>IF(N813="snížená",J813,0)</f>
        <v>0</v>
      </c>
      <c r="BG813" s="149">
        <f>IF(N813="zákl. přenesená",J813,0)</f>
        <v>0</v>
      </c>
      <c r="BH813" s="149">
        <f>IF(N813="sníž. přenesená",J813,0)</f>
        <v>0</v>
      </c>
      <c r="BI813" s="149">
        <f>IF(N813="nulová",J813,0)</f>
        <v>0</v>
      </c>
      <c r="BJ813" s="17" t="s">
        <v>83</v>
      </c>
      <c r="BK813" s="149">
        <f>ROUND(I813*H813,2)</f>
        <v>0</v>
      </c>
      <c r="BL813" s="17" t="s">
        <v>272</v>
      </c>
      <c r="BM813" s="148" t="s">
        <v>1009</v>
      </c>
    </row>
    <row r="814" spans="2:65" s="13" customFormat="1" ht="10">
      <c r="B814" s="157"/>
      <c r="D814" s="151" t="s">
        <v>183</v>
      </c>
      <c r="E814" s="158" t="s">
        <v>1</v>
      </c>
      <c r="F814" s="159" t="s">
        <v>1010</v>
      </c>
      <c r="H814" s="160">
        <v>11.175000000000001</v>
      </c>
      <c r="I814" s="161"/>
      <c r="L814" s="157"/>
      <c r="M814" s="162"/>
      <c r="T814" s="163"/>
      <c r="AT814" s="158" t="s">
        <v>183</v>
      </c>
      <c r="AU814" s="158" t="s">
        <v>85</v>
      </c>
      <c r="AV814" s="13" t="s">
        <v>85</v>
      </c>
      <c r="AW814" s="13" t="s">
        <v>32</v>
      </c>
      <c r="AX814" s="13" t="s">
        <v>76</v>
      </c>
      <c r="AY814" s="158" t="s">
        <v>174</v>
      </c>
    </row>
    <row r="815" spans="2:65" s="13" customFormat="1" ht="10">
      <c r="B815" s="157"/>
      <c r="D815" s="151" t="s">
        <v>183</v>
      </c>
      <c r="E815" s="158" t="s">
        <v>1</v>
      </c>
      <c r="F815" s="159" t="s">
        <v>1011</v>
      </c>
      <c r="H815" s="160">
        <v>0.61</v>
      </c>
      <c r="I815" s="161"/>
      <c r="L815" s="157"/>
      <c r="M815" s="162"/>
      <c r="T815" s="163"/>
      <c r="AT815" s="158" t="s">
        <v>183</v>
      </c>
      <c r="AU815" s="158" t="s">
        <v>85</v>
      </c>
      <c r="AV815" s="13" t="s">
        <v>85</v>
      </c>
      <c r="AW815" s="13" t="s">
        <v>32</v>
      </c>
      <c r="AX815" s="13" t="s">
        <v>76</v>
      </c>
      <c r="AY815" s="158" t="s">
        <v>174</v>
      </c>
    </row>
    <row r="816" spans="2:65" s="13" customFormat="1" ht="10">
      <c r="B816" s="157"/>
      <c r="D816" s="151" t="s">
        <v>183</v>
      </c>
      <c r="E816" s="158" t="s">
        <v>1</v>
      </c>
      <c r="F816" s="159" t="s">
        <v>1012</v>
      </c>
      <c r="H816" s="160">
        <v>2.032</v>
      </c>
      <c r="I816" s="161"/>
      <c r="L816" s="157"/>
      <c r="M816" s="162"/>
      <c r="T816" s="163"/>
      <c r="AT816" s="158" t="s">
        <v>183</v>
      </c>
      <c r="AU816" s="158" t="s">
        <v>85</v>
      </c>
      <c r="AV816" s="13" t="s">
        <v>85</v>
      </c>
      <c r="AW816" s="13" t="s">
        <v>32</v>
      </c>
      <c r="AX816" s="13" t="s">
        <v>76</v>
      </c>
      <c r="AY816" s="158" t="s">
        <v>174</v>
      </c>
    </row>
    <row r="817" spans="2:65" s="14" customFormat="1" ht="10">
      <c r="B817" s="164"/>
      <c r="D817" s="151" t="s">
        <v>183</v>
      </c>
      <c r="E817" s="165" t="s">
        <v>1</v>
      </c>
      <c r="F817" s="166" t="s">
        <v>187</v>
      </c>
      <c r="H817" s="167">
        <v>13.817</v>
      </c>
      <c r="I817" s="168"/>
      <c r="L817" s="164"/>
      <c r="M817" s="169"/>
      <c r="T817" s="170"/>
      <c r="AT817" s="165" t="s">
        <v>183</v>
      </c>
      <c r="AU817" s="165" t="s">
        <v>85</v>
      </c>
      <c r="AV817" s="14" t="s">
        <v>188</v>
      </c>
      <c r="AW817" s="14" t="s">
        <v>32</v>
      </c>
      <c r="AX817" s="14" t="s">
        <v>76</v>
      </c>
      <c r="AY817" s="165" t="s">
        <v>174</v>
      </c>
    </row>
    <row r="818" spans="2:65" s="15" customFormat="1" ht="10">
      <c r="B818" s="171"/>
      <c r="D818" s="151" t="s">
        <v>183</v>
      </c>
      <c r="E818" s="172" t="s">
        <v>1</v>
      </c>
      <c r="F818" s="173" t="s">
        <v>189</v>
      </c>
      <c r="H818" s="174">
        <v>13.817</v>
      </c>
      <c r="I818" s="175"/>
      <c r="L818" s="171"/>
      <c r="M818" s="176"/>
      <c r="T818" s="177"/>
      <c r="AT818" s="172" t="s">
        <v>183</v>
      </c>
      <c r="AU818" s="172" t="s">
        <v>85</v>
      </c>
      <c r="AV818" s="15" t="s">
        <v>181</v>
      </c>
      <c r="AW818" s="15" t="s">
        <v>32</v>
      </c>
      <c r="AX818" s="15" t="s">
        <v>83</v>
      </c>
      <c r="AY818" s="172" t="s">
        <v>174</v>
      </c>
    </row>
    <row r="819" spans="2:65" s="1" customFormat="1" ht="24.15" customHeight="1">
      <c r="B819" s="32"/>
      <c r="C819" s="137" t="s">
        <v>1013</v>
      </c>
      <c r="D819" s="137" t="s">
        <v>176</v>
      </c>
      <c r="E819" s="138" t="s">
        <v>1014</v>
      </c>
      <c r="F819" s="139" t="s">
        <v>1015</v>
      </c>
      <c r="G819" s="140" t="s">
        <v>439</v>
      </c>
      <c r="H819" s="141">
        <v>216.322</v>
      </c>
      <c r="I819" s="142"/>
      <c r="J819" s="143">
        <f>ROUND(I819*H819,2)</f>
        <v>0</v>
      </c>
      <c r="K819" s="139" t="s">
        <v>1</v>
      </c>
      <c r="L819" s="32"/>
      <c r="M819" s="144" t="s">
        <v>1</v>
      </c>
      <c r="N819" s="145" t="s">
        <v>41</v>
      </c>
      <c r="P819" s="146">
        <f>O819*H819</f>
        <v>0</v>
      </c>
      <c r="Q819" s="146">
        <v>1.4599999999999999E-3</v>
      </c>
      <c r="R819" s="146">
        <f>Q819*H819</f>
        <v>0.31583011999999999</v>
      </c>
      <c r="S819" s="146">
        <v>0</v>
      </c>
      <c r="T819" s="147">
        <f>S819*H819</f>
        <v>0</v>
      </c>
      <c r="AR819" s="148" t="s">
        <v>272</v>
      </c>
      <c r="AT819" s="148" t="s">
        <v>176</v>
      </c>
      <c r="AU819" s="148" t="s">
        <v>85</v>
      </c>
      <c r="AY819" s="17" t="s">
        <v>174</v>
      </c>
      <c r="BE819" s="149">
        <f>IF(N819="základní",J819,0)</f>
        <v>0</v>
      </c>
      <c r="BF819" s="149">
        <f>IF(N819="snížená",J819,0)</f>
        <v>0</v>
      </c>
      <c r="BG819" s="149">
        <f>IF(N819="zákl. přenesená",J819,0)</f>
        <v>0</v>
      </c>
      <c r="BH819" s="149">
        <f>IF(N819="sníž. přenesená",J819,0)</f>
        <v>0</v>
      </c>
      <c r="BI819" s="149">
        <f>IF(N819="nulová",J819,0)</f>
        <v>0</v>
      </c>
      <c r="BJ819" s="17" t="s">
        <v>83</v>
      </c>
      <c r="BK819" s="149">
        <f>ROUND(I819*H819,2)</f>
        <v>0</v>
      </c>
      <c r="BL819" s="17" t="s">
        <v>272</v>
      </c>
      <c r="BM819" s="148" t="s">
        <v>1016</v>
      </c>
    </row>
    <row r="820" spans="2:65" s="13" customFormat="1" ht="10">
      <c r="B820" s="157"/>
      <c r="D820" s="151" t="s">
        <v>183</v>
      </c>
      <c r="E820" s="158" t="s">
        <v>1</v>
      </c>
      <c r="F820" s="159" t="s">
        <v>1017</v>
      </c>
      <c r="H820" s="160">
        <v>171.75200000000001</v>
      </c>
      <c r="I820" s="161"/>
      <c r="L820" s="157"/>
      <c r="M820" s="162"/>
      <c r="T820" s="163"/>
      <c r="AT820" s="158" t="s">
        <v>183</v>
      </c>
      <c r="AU820" s="158" t="s">
        <v>85</v>
      </c>
      <c r="AV820" s="13" t="s">
        <v>85</v>
      </c>
      <c r="AW820" s="13" t="s">
        <v>32</v>
      </c>
      <c r="AX820" s="13" t="s">
        <v>76</v>
      </c>
      <c r="AY820" s="158" t="s">
        <v>174</v>
      </c>
    </row>
    <row r="821" spans="2:65" s="13" customFormat="1" ht="10">
      <c r="B821" s="157"/>
      <c r="D821" s="151" t="s">
        <v>183</v>
      </c>
      <c r="E821" s="158" t="s">
        <v>1</v>
      </c>
      <c r="F821" s="159" t="s">
        <v>1018</v>
      </c>
      <c r="H821" s="160">
        <v>18.66</v>
      </c>
      <c r="I821" s="161"/>
      <c r="L821" s="157"/>
      <c r="M821" s="162"/>
      <c r="T821" s="163"/>
      <c r="AT821" s="158" t="s">
        <v>183</v>
      </c>
      <c r="AU821" s="158" t="s">
        <v>85</v>
      </c>
      <c r="AV821" s="13" t="s">
        <v>85</v>
      </c>
      <c r="AW821" s="13" t="s">
        <v>32</v>
      </c>
      <c r="AX821" s="13" t="s">
        <v>76</v>
      </c>
      <c r="AY821" s="158" t="s">
        <v>174</v>
      </c>
    </row>
    <row r="822" spans="2:65" s="13" customFormat="1" ht="10">
      <c r="B822" s="157"/>
      <c r="D822" s="151" t="s">
        <v>183</v>
      </c>
      <c r="E822" s="158" t="s">
        <v>1</v>
      </c>
      <c r="F822" s="159" t="s">
        <v>1019</v>
      </c>
      <c r="H822" s="160">
        <v>1.19</v>
      </c>
      <c r="I822" s="161"/>
      <c r="L822" s="157"/>
      <c r="M822" s="162"/>
      <c r="T822" s="163"/>
      <c r="AT822" s="158" t="s">
        <v>183</v>
      </c>
      <c r="AU822" s="158" t="s">
        <v>85</v>
      </c>
      <c r="AV822" s="13" t="s">
        <v>85</v>
      </c>
      <c r="AW822" s="13" t="s">
        <v>32</v>
      </c>
      <c r="AX822" s="13" t="s">
        <v>76</v>
      </c>
      <c r="AY822" s="158" t="s">
        <v>174</v>
      </c>
    </row>
    <row r="823" spans="2:65" s="13" customFormat="1" ht="10">
      <c r="B823" s="157"/>
      <c r="D823" s="151" t="s">
        <v>183</v>
      </c>
      <c r="E823" s="158" t="s">
        <v>1</v>
      </c>
      <c r="F823" s="159" t="s">
        <v>1020</v>
      </c>
      <c r="H823" s="160">
        <v>12.44</v>
      </c>
      <c r="I823" s="161"/>
      <c r="L823" s="157"/>
      <c r="M823" s="162"/>
      <c r="T823" s="163"/>
      <c r="AT823" s="158" t="s">
        <v>183</v>
      </c>
      <c r="AU823" s="158" t="s">
        <v>85</v>
      </c>
      <c r="AV823" s="13" t="s">
        <v>85</v>
      </c>
      <c r="AW823" s="13" t="s">
        <v>32</v>
      </c>
      <c r="AX823" s="13" t="s">
        <v>76</v>
      </c>
      <c r="AY823" s="158" t="s">
        <v>174</v>
      </c>
    </row>
    <row r="824" spans="2:65" s="13" customFormat="1" ht="10">
      <c r="B824" s="157"/>
      <c r="D824" s="151" t="s">
        <v>183</v>
      </c>
      <c r="E824" s="158" t="s">
        <v>1</v>
      </c>
      <c r="F824" s="159" t="s">
        <v>1021</v>
      </c>
      <c r="H824" s="160">
        <v>6.14</v>
      </c>
      <c r="I824" s="161"/>
      <c r="L824" s="157"/>
      <c r="M824" s="162"/>
      <c r="T824" s="163"/>
      <c r="AT824" s="158" t="s">
        <v>183</v>
      </c>
      <c r="AU824" s="158" t="s">
        <v>85</v>
      </c>
      <c r="AV824" s="13" t="s">
        <v>85</v>
      </c>
      <c r="AW824" s="13" t="s">
        <v>32</v>
      </c>
      <c r="AX824" s="13" t="s">
        <v>76</v>
      </c>
      <c r="AY824" s="158" t="s">
        <v>174</v>
      </c>
    </row>
    <row r="825" spans="2:65" s="13" customFormat="1" ht="10">
      <c r="B825" s="157"/>
      <c r="D825" s="151" t="s">
        <v>183</v>
      </c>
      <c r="E825" s="158" t="s">
        <v>1</v>
      </c>
      <c r="F825" s="159" t="s">
        <v>1022</v>
      </c>
      <c r="H825" s="160">
        <v>6.14</v>
      </c>
      <c r="I825" s="161"/>
      <c r="L825" s="157"/>
      <c r="M825" s="162"/>
      <c r="T825" s="163"/>
      <c r="AT825" s="158" t="s">
        <v>183</v>
      </c>
      <c r="AU825" s="158" t="s">
        <v>85</v>
      </c>
      <c r="AV825" s="13" t="s">
        <v>85</v>
      </c>
      <c r="AW825" s="13" t="s">
        <v>32</v>
      </c>
      <c r="AX825" s="13" t="s">
        <v>76</v>
      </c>
      <c r="AY825" s="158" t="s">
        <v>174</v>
      </c>
    </row>
    <row r="826" spans="2:65" s="14" customFormat="1" ht="10">
      <c r="B826" s="164"/>
      <c r="D826" s="151" t="s">
        <v>183</v>
      </c>
      <c r="E826" s="165" t="s">
        <v>1</v>
      </c>
      <c r="F826" s="166" t="s">
        <v>187</v>
      </c>
      <c r="H826" s="167">
        <v>216.322</v>
      </c>
      <c r="I826" s="168"/>
      <c r="L826" s="164"/>
      <c r="M826" s="169"/>
      <c r="T826" s="170"/>
      <c r="AT826" s="165" t="s">
        <v>183</v>
      </c>
      <c r="AU826" s="165" t="s">
        <v>85</v>
      </c>
      <c r="AV826" s="14" t="s">
        <v>188</v>
      </c>
      <c r="AW826" s="14" t="s">
        <v>32</v>
      </c>
      <c r="AX826" s="14" t="s">
        <v>76</v>
      </c>
      <c r="AY826" s="165" t="s">
        <v>174</v>
      </c>
    </row>
    <row r="827" spans="2:65" s="15" customFormat="1" ht="10">
      <c r="B827" s="171"/>
      <c r="D827" s="151" t="s">
        <v>183</v>
      </c>
      <c r="E827" s="172" t="s">
        <v>1</v>
      </c>
      <c r="F827" s="173" t="s">
        <v>189</v>
      </c>
      <c r="H827" s="174">
        <v>216.322</v>
      </c>
      <c r="I827" s="175"/>
      <c r="L827" s="171"/>
      <c r="M827" s="176"/>
      <c r="T827" s="177"/>
      <c r="AT827" s="172" t="s">
        <v>183</v>
      </c>
      <c r="AU827" s="172" t="s">
        <v>85</v>
      </c>
      <c r="AV827" s="15" t="s">
        <v>181</v>
      </c>
      <c r="AW827" s="15" t="s">
        <v>32</v>
      </c>
      <c r="AX827" s="15" t="s">
        <v>83</v>
      </c>
      <c r="AY827" s="172" t="s">
        <v>174</v>
      </c>
    </row>
    <row r="828" spans="2:65" s="1" customFormat="1" ht="24.15" customHeight="1">
      <c r="B828" s="32"/>
      <c r="C828" s="137" t="s">
        <v>1023</v>
      </c>
      <c r="D828" s="137" t="s">
        <v>176</v>
      </c>
      <c r="E828" s="138" t="s">
        <v>1024</v>
      </c>
      <c r="F828" s="139" t="s">
        <v>1025</v>
      </c>
      <c r="G828" s="140" t="s">
        <v>439</v>
      </c>
      <c r="H828" s="141">
        <v>69.421999999999997</v>
      </c>
      <c r="I828" s="142"/>
      <c r="J828" s="143">
        <f>ROUND(I828*H828,2)</f>
        <v>0</v>
      </c>
      <c r="K828" s="139" t="s">
        <v>1</v>
      </c>
      <c r="L828" s="32"/>
      <c r="M828" s="144" t="s">
        <v>1</v>
      </c>
      <c r="N828" s="145" t="s">
        <v>41</v>
      </c>
      <c r="P828" s="146">
        <f>O828*H828</f>
        <v>0</v>
      </c>
      <c r="Q828" s="146">
        <v>1.7099999999999999E-3</v>
      </c>
      <c r="R828" s="146">
        <f>Q828*H828</f>
        <v>0.11871161999999999</v>
      </c>
      <c r="S828" s="146">
        <v>0</v>
      </c>
      <c r="T828" s="147">
        <f>S828*H828</f>
        <v>0</v>
      </c>
      <c r="AR828" s="148" t="s">
        <v>272</v>
      </c>
      <c r="AT828" s="148" t="s">
        <v>176</v>
      </c>
      <c r="AU828" s="148" t="s">
        <v>85</v>
      </c>
      <c r="AY828" s="17" t="s">
        <v>174</v>
      </c>
      <c r="BE828" s="149">
        <f>IF(N828="základní",J828,0)</f>
        <v>0</v>
      </c>
      <c r="BF828" s="149">
        <f>IF(N828="snížená",J828,0)</f>
        <v>0</v>
      </c>
      <c r="BG828" s="149">
        <f>IF(N828="zákl. přenesená",J828,0)</f>
        <v>0</v>
      </c>
      <c r="BH828" s="149">
        <f>IF(N828="sníž. přenesená",J828,0)</f>
        <v>0</v>
      </c>
      <c r="BI828" s="149">
        <f>IF(N828="nulová",J828,0)</f>
        <v>0</v>
      </c>
      <c r="BJ828" s="17" t="s">
        <v>83</v>
      </c>
      <c r="BK828" s="149">
        <f>ROUND(I828*H828,2)</f>
        <v>0</v>
      </c>
      <c r="BL828" s="17" t="s">
        <v>272</v>
      </c>
      <c r="BM828" s="148" t="s">
        <v>1026</v>
      </c>
    </row>
    <row r="829" spans="2:65" s="13" customFormat="1" ht="10">
      <c r="B829" s="157"/>
      <c r="D829" s="151" t="s">
        <v>183</v>
      </c>
      <c r="E829" s="158" t="s">
        <v>1</v>
      </c>
      <c r="F829" s="159" t="s">
        <v>1027</v>
      </c>
      <c r="H829" s="160">
        <v>23.92</v>
      </c>
      <c r="I829" s="161"/>
      <c r="L829" s="157"/>
      <c r="M829" s="162"/>
      <c r="T829" s="163"/>
      <c r="AT829" s="158" t="s">
        <v>183</v>
      </c>
      <c r="AU829" s="158" t="s">
        <v>85</v>
      </c>
      <c r="AV829" s="13" t="s">
        <v>85</v>
      </c>
      <c r="AW829" s="13" t="s">
        <v>32</v>
      </c>
      <c r="AX829" s="13" t="s">
        <v>76</v>
      </c>
      <c r="AY829" s="158" t="s">
        <v>174</v>
      </c>
    </row>
    <row r="830" spans="2:65" s="13" customFormat="1" ht="10">
      <c r="B830" s="157"/>
      <c r="D830" s="151" t="s">
        <v>183</v>
      </c>
      <c r="E830" s="158" t="s">
        <v>1</v>
      </c>
      <c r="F830" s="159" t="s">
        <v>1028</v>
      </c>
      <c r="H830" s="160">
        <v>0.8</v>
      </c>
      <c r="I830" s="161"/>
      <c r="L830" s="157"/>
      <c r="M830" s="162"/>
      <c r="T830" s="163"/>
      <c r="AT830" s="158" t="s">
        <v>183</v>
      </c>
      <c r="AU830" s="158" t="s">
        <v>85</v>
      </c>
      <c r="AV830" s="13" t="s">
        <v>85</v>
      </c>
      <c r="AW830" s="13" t="s">
        <v>32</v>
      </c>
      <c r="AX830" s="13" t="s">
        <v>76</v>
      </c>
      <c r="AY830" s="158" t="s">
        <v>174</v>
      </c>
    </row>
    <row r="831" spans="2:65" s="13" customFormat="1" ht="10">
      <c r="B831" s="157"/>
      <c r="D831" s="151" t="s">
        <v>183</v>
      </c>
      <c r="E831" s="158" t="s">
        <v>1</v>
      </c>
      <c r="F831" s="159" t="s">
        <v>1029</v>
      </c>
      <c r="H831" s="160">
        <v>38.840000000000003</v>
      </c>
      <c r="I831" s="161"/>
      <c r="L831" s="157"/>
      <c r="M831" s="162"/>
      <c r="T831" s="163"/>
      <c r="AT831" s="158" t="s">
        <v>183</v>
      </c>
      <c r="AU831" s="158" t="s">
        <v>85</v>
      </c>
      <c r="AV831" s="13" t="s">
        <v>85</v>
      </c>
      <c r="AW831" s="13" t="s">
        <v>32</v>
      </c>
      <c r="AX831" s="13" t="s">
        <v>76</v>
      </c>
      <c r="AY831" s="158" t="s">
        <v>174</v>
      </c>
    </row>
    <row r="832" spans="2:65" s="13" customFormat="1" ht="10">
      <c r="B832" s="157"/>
      <c r="D832" s="151" t="s">
        <v>183</v>
      </c>
      <c r="E832" s="158" t="s">
        <v>1</v>
      </c>
      <c r="F832" s="159" t="s">
        <v>1030</v>
      </c>
      <c r="H832" s="160">
        <v>1.34</v>
      </c>
      <c r="I832" s="161"/>
      <c r="L832" s="157"/>
      <c r="M832" s="162"/>
      <c r="T832" s="163"/>
      <c r="AT832" s="158" t="s">
        <v>183</v>
      </c>
      <c r="AU832" s="158" t="s">
        <v>85</v>
      </c>
      <c r="AV832" s="13" t="s">
        <v>85</v>
      </c>
      <c r="AW832" s="13" t="s">
        <v>32</v>
      </c>
      <c r="AX832" s="13" t="s">
        <v>76</v>
      </c>
      <c r="AY832" s="158" t="s">
        <v>174</v>
      </c>
    </row>
    <row r="833" spans="2:65" s="13" customFormat="1" ht="10">
      <c r="B833" s="157"/>
      <c r="D833" s="151" t="s">
        <v>183</v>
      </c>
      <c r="E833" s="158" t="s">
        <v>1</v>
      </c>
      <c r="F833" s="159" t="s">
        <v>1031</v>
      </c>
      <c r="H833" s="160">
        <v>1.3</v>
      </c>
      <c r="I833" s="161"/>
      <c r="L833" s="157"/>
      <c r="M833" s="162"/>
      <c r="T833" s="163"/>
      <c r="AT833" s="158" t="s">
        <v>183</v>
      </c>
      <c r="AU833" s="158" t="s">
        <v>85</v>
      </c>
      <c r="AV833" s="13" t="s">
        <v>85</v>
      </c>
      <c r="AW833" s="13" t="s">
        <v>32</v>
      </c>
      <c r="AX833" s="13" t="s">
        <v>76</v>
      </c>
      <c r="AY833" s="158" t="s">
        <v>174</v>
      </c>
    </row>
    <row r="834" spans="2:65" s="13" customFormat="1" ht="10">
      <c r="B834" s="157"/>
      <c r="D834" s="151" t="s">
        <v>183</v>
      </c>
      <c r="E834" s="158" t="s">
        <v>1</v>
      </c>
      <c r="F834" s="159" t="s">
        <v>1032</v>
      </c>
      <c r="H834" s="160">
        <v>3.222</v>
      </c>
      <c r="I834" s="161"/>
      <c r="L834" s="157"/>
      <c r="M834" s="162"/>
      <c r="T834" s="163"/>
      <c r="AT834" s="158" t="s">
        <v>183</v>
      </c>
      <c r="AU834" s="158" t="s">
        <v>85</v>
      </c>
      <c r="AV834" s="13" t="s">
        <v>85</v>
      </c>
      <c r="AW834" s="13" t="s">
        <v>32</v>
      </c>
      <c r="AX834" s="13" t="s">
        <v>76</v>
      </c>
      <c r="AY834" s="158" t="s">
        <v>174</v>
      </c>
    </row>
    <row r="835" spans="2:65" s="14" customFormat="1" ht="10">
      <c r="B835" s="164"/>
      <c r="D835" s="151" t="s">
        <v>183</v>
      </c>
      <c r="E835" s="165" t="s">
        <v>1</v>
      </c>
      <c r="F835" s="166" t="s">
        <v>187</v>
      </c>
      <c r="H835" s="167">
        <v>69.421999999999997</v>
      </c>
      <c r="I835" s="168"/>
      <c r="L835" s="164"/>
      <c r="M835" s="169"/>
      <c r="T835" s="170"/>
      <c r="AT835" s="165" t="s">
        <v>183</v>
      </c>
      <c r="AU835" s="165" t="s">
        <v>85</v>
      </c>
      <c r="AV835" s="14" t="s">
        <v>188</v>
      </c>
      <c r="AW835" s="14" t="s">
        <v>32</v>
      </c>
      <c r="AX835" s="14" t="s">
        <v>76</v>
      </c>
      <c r="AY835" s="165" t="s">
        <v>174</v>
      </c>
    </row>
    <row r="836" spans="2:65" s="15" customFormat="1" ht="10">
      <c r="B836" s="171"/>
      <c r="D836" s="151" t="s">
        <v>183</v>
      </c>
      <c r="E836" s="172" t="s">
        <v>1</v>
      </c>
      <c r="F836" s="173" t="s">
        <v>189</v>
      </c>
      <c r="H836" s="174">
        <v>69.421999999999997</v>
      </c>
      <c r="I836" s="175"/>
      <c r="L836" s="171"/>
      <c r="M836" s="176"/>
      <c r="T836" s="177"/>
      <c r="AT836" s="172" t="s">
        <v>183</v>
      </c>
      <c r="AU836" s="172" t="s">
        <v>85</v>
      </c>
      <c r="AV836" s="15" t="s">
        <v>181</v>
      </c>
      <c r="AW836" s="15" t="s">
        <v>32</v>
      </c>
      <c r="AX836" s="15" t="s">
        <v>83</v>
      </c>
      <c r="AY836" s="172" t="s">
        <v>174</v>
      </c>
    </row>
    <row r="837" spans="2:65" s="1" customFormat="1" ht="24.15" customHeight="1">
      <c r="B837" s="32"/>
      <c r="C837" s="137" t="s">
        <v>1033</v>
      </c>
      <c r="D837" s="137" t="s">
        <v>176</v>
      </c>
      <c r="E837" s="138" t="s">
        <v>1034</v>
      </c>
      <c r="F837" s="139" t="s">
        <v>1035</v>
      </c>
      <c r="G837" s="140" t="s">
        <v>758</v>
      </c>
      <c r="H837" s="188"/>
      <c r="I837" s="142"/>
      <c r="J837" s="143">
        <f>ROUND(I837*H837,2)</f>
        <v>0</v>
      </c>
      <c r="K837" s="139" t="s">
        <v>180</v>
      </c>
      <c r="L837" s="32"/>
      <c r="M837" s="144" t="s">
        <v>1</v>
      </c>
      <c r="N837" s="145" t="s">
        <v>41</v>
      </c>
      <c r="P837" s="146">
        <f>O837*H837</f>
        <v>0</v>
      </c>
      <c r="Q837" s="146">
        <v>0</v>
      </c>
      <c r="R837" s="146">
        <f>Q837*H837</f>
        <v>0</v>
      </c>
      <c r="S837" s="146">
        <v>0</v>
      </c>
      <c r="T837" s="147">
        <f>S837*H837</f>
        <v>0</v>
      </c>
      <c r="AR837" s="148" t="s">
        <v>272</v>
      </c>
      <c r="AT837" s="148" t="s">
        <v>176</v>
      </c>
      <c r="AU837" s="148" t="s">
        <v>85</v>
      </c>
      <c r="AY837" s="17" t="s">
        <v>174</v>
      </c>
      <c r="BE837" s="149">
        <f>IF(N837="základní",J837,0)</f>
        <v>0</v>
      </c>
      <c r="BF837" s="149">
        <f>IF(N837="snížená",J837,0)</f>
        <v>0</v>
      </c>
      <c r="BG837" s="149">
        <f>IF(N837="zákl. přenesená",J837,0)</f>
        <v>0</v>
      </c>
      <c r="BH837" s="149">
        <f>IF(N837="sníž. přenesená",J837,0)</f>
        <v>0</v>
      </c>
      <c r="BI837" s="149">
        <f>IF(N837="nulová",J837,0)</f>
        <v>0</v>
      </c>
      <c r="BJ837" s="17" t="s">
        <v>83</v>
      </c>
      <c r="BK837" s="149">
        <f>ROUND(I837*H837,2)</f>
        <v>0</v>
      </c>
      <c r="BL837" s="17" t="s">
        <v>272</v>
      </c>
      <c r="BM837" s="148" t="s">
        <v>1036</v>
      </c>
    </row>
    <row r="838" spans="2:65" s="11" customFormat="1" ht="22.75" customHeight="1">
      <c r="B838" s="125"/>
      <c r="D838" s="126" t="s">
        <v>75</v>
      </c>
      <c r="E838" s="135" t="s">
        <v>1037</v>
      </c>
      <c r="F838" s="135" t="s">
        <v>1038</v>
      </c>
      <c r="I838" s="128"/>
      <c r="J838" s="136">
        <f>BK838</f>
        <v>0</v>
      </c>
      <c r="L838" s="125"/>
      <c r="M838" s="130"/>
      <c r="P838" s="131">
        <f>SUM(P839:P914)</f>
        <v>0</v>
      </c>
      <c r="R838" s="131">
        <f>SUM(R839:R914)</f>
        <v>2.112568</v>
      </c>
      <c r="T838" s="132">
        <f>SUM(T839:T914)</f>
        <v>2.1944439999999998</v>
      </c>
      <c r="AR838" s="126" t="s">
        <v>85</v>
      </c>
      <c r="AT838" s="133" t="s">
        <v>75</v>
      </c>
      <c r="AU838" s="133" t="s">
        <v>83</v>
      </c>
      <c r="AY838" s="126" t="s">
        <v>174</v>
      </c>
      <c r="BK838" s="134">
        <f>SUM(BK839:BK914)</f>
        <v>0</v>
      </c>
    </row>
    <row r="839" spans="2:65" s="1" customFormat="1" ht="24.15" customHeight="1">
      <c r="B839" s="32"/>
      <c r="C839" s="137" t="s">
        <v>1039</v>
      </c>
      <c r="D839" s="137" t="s">
        <v>176</v>
      </c>
      <c r="E839" s="138" t="s">
        <v>1040</v>
      </c>
      <c r="F839" s="139" t="s">
        <v>1041</v>
      </c>
      <c r="G839" s="140" t="s">
        <v>439</v>
      </c>
      <c r="H839" s="141">
        <v>208.87</v>
      </c>
      <c r="I839" s="142"/>
      <c r="J839" s="143">
        <f>ROUND(I839*H839,2)</f>
        <v>0</v>
      </c>
      <c r="K839" s="139" t="s">
        <v>1</v>
      </c>
      <c r="L839" s="32"/>
      <c r="M839" s="144" t="s">
        <v>1</v>
      </c>
      <c r="N839" s="145" t="s">
        <v>41</v>
      </c>
      <c r="P839" s="146">
        <f>O839*H839</f>
        <v>0</v>
      </c>
      <c r="Q839" s="146">
        <v>0</v>
      </c>
      <c r="R839" s="146">
        <f>Q839*H839</f>
        <v>0</v>
      </c>
      <c r="S839" s="146">
        <v>0</v>
      </c>
      <c r="T839" s="147">
        <f>S839*H839</f>
        <v>0</v>
      </c>
      <c r="AR839" s="148" t="s">
        <v>272</v>
      </c>
      <c r="AT839" s="148" t="s">
        <v>176</v>
      </c>
      <c r="AU839" s="148" t="s">
        <v>85</v>
      </c>
      <c r="AY839" s="17" t="s">
        <v>174</v>
      </c>
      <c r="BE839" s="149">
        <f>IF(N839="základní",J839,0)</f>
        <v>0</v>
      </c>
      <c r="BF839" s="149">
        <f>IF(N839="snížená",J839,0)</f>
        <v>0</v>
      </c>
      <c r="BG839" s="149">
        <f>IF(N839="zákl. přenesená",J839,0)</f>
        <v>0</v>
      </c>
      <c r="BH839" s="149">
        <f>IF(N839="sníž. přenesená",J839,0)</f>
        <v>0</v>
      </c>
      <c r="BI839" s="149">
        <f>IF(N839="nulová",J839,0)</f>
        <v>0</v>
      </c>
      <c r="BJ839" s="17" t="s">
        <v>83</v>
      </c>
      <c r="BK839" s="149">
        <f>ROUND(I839*H839,2)</f>
        <v>0</v>
      </c>
      <c r="BL839" s="17" t="s">
        <v>272</v>
      </c>
      <c r="BM839" s="148" t="s">
        <v>1042</v>
      </c>
    </row>
    <row r="840" spans="2:65" s="13" customFormat="1" ht="10">
      <c r="B840" s="157"/>
      <c r="D840" s="151" t="s">
        <v>183</v>
      </c>
      <c r="E840" s="158" t="s">
        <v>1</v>
      </c>
      <c r="F840" s="159" t="s">
        <v>1043</v>
      </c>
      <c r="H840" s="160">
        <v>47.5</v>
      </c>
      <c r="I840" s="161"/>
      <c r="L840" s="157"/>
      <c r="M840" s="162"/>
      <c r="T840" s="163"/>
      <c r="AT840" s="158" t="s">
        <v>183</v>
      </c>
      <c r="AU840" s="158" t="s">
        <v>85</v>
      </c>
      <c r="AV840" s="13" t="s">
        <v>85</v>
      </c>
      <c r="AW840" s="13" t="s">
        <v>32</v>
      </c>
      <c r="AX840" s="13" t="s">
        <v>76</v>
      </c>
      <c r="AY840" s="158" t="s">
        <v>174</v>
      </c>
    </row>
    <row r="841" spans="2:65" s="13" customFormat="1" ht="10">
      <c r="B841" s="157"/>
      <c r="D841" s="151" t="s">
        <v>183</v>
      </c>
      <c r="E841" s="158" t="s">
        <v>1</v>
      </c>
      <c r="F841" s="159" t="s">
        <v>1044</v>
      </c>
      <c r="H841" s="160">
        <v>80.685000000000002</v>
      </c>
      <c r="I841" s="161"/>
      <c r="L841" s="157"/>
      <c r="M841" s="162"/>
      <c r="T841" s="163"/>
      <c r="AT841" s="158" t="s">
        <v>183</v>
      </c>
      <c r="AU841" s="158" t="s">
        <v>85</v>
      </c>
      <c r="AV841" s="13" t="s">
        <v>85</v>
      </c>
      <c r="AW841" s="13" t="s">
        <v>32</v>
      </c>
      <c r="AX841" s="13" t="s">
        <v>76</v>
      </c>
      <c r="AY841" s="158" t="s">
        <v>174</v>
      </c>
    </row>
    <row r="842" spans="2:65" s="13" customFormat="1" ht="10">
      <c r="B842" s="157"/>
      <c r="D842" s="151" t="s">
        <v>183</v>
      </c>
      <c r="E842" s="158" t="s">
        <v>1</v>
      </c>
      <c r="F842" s="159" t="s">
        <v>1045</v>
      </c>
      <c r="H842" s="160">
        <v>80.685000000000002</v>
      </c>
      <c r="I842" s="161"/>
      <c r="L842" s="157"/>
      <c r="M842" s="162"/>
      <c r="T842" s="163"/>
      <c r="AT842" s="158" t="s">
        <v>183</v>
      </c>
      <c r="AU842" s="158" t="s">
        <v>85</v>
      </c>
      <c r="AV842" s="13" t="s">
        <v>85</v>
      </c>
      <c r="AW842" s="13" t="s">
        <v>32</v>
      </c>
      <c r="AX842" s="13" t="s">
        <v>76</v>
      </c>
      <c r="AY842" s="158" t="s">
        <v>174</v>
      </c>
    </row>
    <row r="843" spans="2:65" s="14" customFormat="1" ht="10">
      <c r="B843" s="164"/>
      <c r="D843" s="151" t="s">
        <v>183</v>
      </c>
      <c r="E843" s="165" t="s">
        <v>1</v>
      </c>
      <c r="F843" s="166" t="s">
        <v>187</v>
      </c>
      <c r="H843" s="167">
        <v>208.87</v>
      </c>
      <c r="I843" s="168"/>
      <c r="L843" s="164"/>
      <c r="M843" s="169"/>
      <c r="T843" s="170"/>
      <c r="AT843" s="165" t="s">
        <v>183</v>
      </c>
      <c r="AU843" s="165" t="s">
        <v>85</v>
      </c>
      <c r="AV843" s="14" t="s">
        <v>188</v>
      </c>
      <c r="AW843" s="14" t="s">
        <v>32</v>
      </c>
      <c r="AX843" s="14" t="s">
        <v>76</v>
      </c>
      <c r="AY843" s="165" t="s">
        <v>174</v>
      </c>
    </row>
    <row r="844" spans="2:65" s="15" customFormat="1" ht="10">
      <c r="B844" s="171"/>
      <c r="D844" s="151" t="s">
        <v>183</v>
      </c>
      <c r="E844" s="172" t="s">
        <v>1</v>
      </c>
      <c r="F844" s="173" t="s">
        <v>189</v>
      </c>
      <c r="H844" s="174">
        <v>208.87</v>
      </c>
      <c r="I844" s="175"/>
      <c r="L844" s="171"/>
      <c r="M844" s="176"/>
      <c r="T844" s="177"/>
      <c r="AT844" s="172" t="s">
        <v>183</v>
      </c>
      <c r="AU844" s="172" t="s">
        <v>85</v>
      </c>
      <c r="AV844" s="15" t="s">
        <v>181</v>
      </c>
      <c r="AW844" s="15" t="s">
        <v>32</v>
      </c>
      <c r="AX844" s="15" t="s">
        <v>83</v>
      </c>
      <c r="AY844" s="172" t="s">
        <v>174</v>
      </c>
    </row>
    <row r="845" spans="2:65" s="1" customFormat="1" ht="21.75" customHeight="1">
      <c r="B845" s="32"/>
      <c r="C845" s="137" t="s">
        <v>1046</v>
      </c>
      <c r="D845" s="137" t="s">
        <v>176</v>
      </c>
      <c r="E845" s="138" t="s">
        <v>1047</v>
      </c>
      <c r="F845" s="139" t="s">
        <v>1048</v>
      </c>
      <c r="G845" s="140" t="s">
        <v>179</v>
      </c>
      <c r="H845" s="141">
        <v>47.8</v>
      </c>
      <c r="I845" s="142"/>
      <c r="J845" s="143">
        <f>ROUND(I845*H845,2)</f>
        <v>0</v>
      </c>
      <c r="K845" s="139" t="s">
        <v>180</v>
      </c>
      <c r="L845" s="32"/>
      <c r="M845" s="144" t="s">
        <v>1</v>
      </c>
      <c r="N845" s="145" t="s">
        <v>41</v>
      </c>
      <c r="P845" s="146">
        <f>O845*H845</f>
        <v>0</v>
      </c>
      <c r="Q845" s="146">
        <v>0</v>
      </c>
      <c r="R845" s="146">
        <f>Q845*H845</f>
        <v>0</v>
      </c>
      <c r="S845" s="146">
        <v>1.098E-2</v>
      </c>
      <c r="T845" s="147">
        <f>S845*H845</f>
        <v>0.52484399999999998</v>
      </c>
      <c r="AR845" s="148" t="s">
        <v>272</v>
      </c>
      <c r="AT845" s="148" t="s">
        <v>176</v>
      </c>
      <c r="AU845" s="148" t="s">
        <v>85</v>
      </c>
      <c r="AY845" s="17" t="s">
        <v>174</v>
      </c>
      <c r="BE845" s="149">
        <f>IF(N845="základní",J845,0)</f>
        <v>0</v>
      </c>
      <c r="BF845" s="149">
        <f>IF(N845="snížená",J845,0)</f>
        <v>0</v>
      </c>
      <c r="BG845" s="149">
        <f>IF(N845="zákl. přenesená",J845,0)</f>
        <v>0</v>
      </c>
      <c r="BH845" s="149">
        <f>IF(N845="sníž. přenesená",J845,0)</f>
        <v>0</v>
      </c>
      <c r="BI845" s="149">
        <f>IF(N845="nulová",J845,0)</f>
        <v>0</v>
      </c>
      <c r="BJ845" s="17" t="s">
        <v>83</v>
      </c>
      <c r="BK845" s="149">
        <f>ROUND(I845*H845,2)</f>
        <v>0</v>
      </c>
      <c r="BL845" s="17" t="s">
        <v>272</v>
      </c>
      <c r="BM845" s="148" t="s">
        <v>1049</v>
      </c>
    </row>
    <row r="846" spans="2:65" s="12" customFormat="1" ht="10">
      <c r="B846" s="150"/>
      <c r="D846" s="151" t="s">
        <v>183</v>
      </c>
      <c r="E846" s="152" t="s">
        <v>1</v>
      </c>
      <c r="F846" s="153" t="s">
        <v>184</v>
      </c>
      <c r="H846" s="152" t="s">
        <v>1</v>
      </c>
      <c r="I846" s="154"/>
      <c r="L846" s="150"/>
      <c r="M846" s="155"/>
      <c r="T846" s="156"/>
      <c r="AT846" s="152" t="s">
        <v>183</v>
      </c>
      <c r="AU846" s="152" t="s">
        <v>85</v>
      </c>
      <c r="AV846" s="12" t="s">
        <v>83</v>
      </c>
      <c r="AW846" s="12" t="s">
        <v>32</v>
      </c>
      <c r="AX846" s="12" t="s">
        <v>76</v>
      </c>
      <c r="AY846" s="152" t="s">
        <v>174</v>
      </c>
    </row>
    <row r="847" spans="2:65" s="13" customFormat="1" ht="10">
      <c r="B847" s="157"/>
      <c r="D847" s="151" t="s">
        <v>183</v>
      </c>
      <c r="E847" s="158" t="s">
        <v>1</v>
      </c>
      <c r="F847" s="159" t="s">
        <v>833</v>
      </c>
      <c r="H847" s="160">
        <v>47.8</v>
      </c>
      <c r="I847" s="161"/>
      <c r="L847" s="157"/>
      <c r="M847" s="162"/>
      <c r="T847" s="163"/>
      <c r="AT847" s="158" t="s">
        <v>183</v>
      </c>
      <c r="AU847" s="158" t="s">
        <v>85</v>
      </c>
      <c r="AV847" s="13" t="s">
        <v>85</v>
      </c>
      <c r="AW847" s="13" t="s">
        <v>32</v>
      </c>
      <c r="AX847" s="13" t="s">
        <v>76</v>
      </c>
      <c r="AY847" s="158" t="s">
        <v>174</v>
      </c>
    </row>
    <row r="848" spans="2:65" s="14" customFormat="1" ht="10">
      <c r="B848" s="164"/>
      <c r="D848" s="151" t="s">
        <v>183</v>
      </c>
      <c r="E848" s="165" t="s">
        <v>1</v>
      </c>
      <c r="F848" s="166" t="s">
        <v>187</v>
      </c>
      <c r="H848" s="167">
        <v>47.8</v>
      </c>
      <c r="I848" s="168"/>
      <c r="L848" s="164"/>
      <c r="M848" s="169"/>
      <c r="T848" s="170"/>
      <c r="AT848" s="165" t="s">
        <v>183</v>
      </c>
      <c r="AU848" s="165" t="s">
        <v>85</v>
      </c>
      <c r="AV848" s="14" t="s">
        <v>188</v>
      </c>
      <c r="AW848" s="14" t="s">
        <v>32</v>
      </c>
      <c r="AX848" s="14" t="s">
        <v>76</v>
      </c>
      <c r="AY848" s="165" t="s">
        <v>174</v>
      </c>
    </row>
    <row r="849" spans="2:65" s="15" customFormat="1" ht="10">
      <c r="B849" s="171"/>
      <c r="D849" s="151" t="s">
        <v>183</v>
      </c>
      <c r="E849" s="172" t="s">
        <v>1</v>
      </c>
      <c r="F849" s="173" t="s">
        <v>189</v>
      </c>
      <c r="H849" s="174">
        <v>47.8</v>
      </c>
      <c r="I849" s="175"/>
      <c r="L849" s="171"/>
      <c r="M849" s="176"/>
      <c r="T849" s="177"/>
      <c r="AT849" s="172" t="s">
        <v>183</v>
      </c>
      <c r="AU849" s="172" t="s">
        <v>85</v>
      </c>
      <c r="AV849" s="15" t="s">
        <v>181</v>
      </c>
      <c r="AW849" s="15" t="s">
        <v>32</v>
      </c>
      <c r="AX849" s="15" t="s">
        <v>83</v>
      </c>
      <c r="AY849" s="172" t="s">
        <v>174</v>
      </c>
    </row>
    <row r="850" spans="2:65" s="1" customFormat="1" ht="24.15" customHeight="1">
      <c r="B850" s="32"/>
      <c r="C850" s="137" t="s">
        <v>1050</v>
      </c>
      <c r="D850" s="137" t="s">
        <v>176</v>
      </c>
      <c r="E850" s="138" t="s">
        <v>1051</v>
      </c>
      <c r="F850" s="139" t="s">
        <v>1052</v>
      </c>
      <c r="G850" s="140" t="s">
        <v>179</v>
      </c>
      <c r="H850" s="141">
        <v>47.8</v>
      </c>
      <c r="I850" s="142"/>
      <c r="J850" s="143">
        <f>ROUND(I850*H850,2)</f>
        <v>0</v>
      </c>
      <c r="K850" s="139" t="s">
        <v>180</v>
      </c>
      <c r="L850" s="32"/>
      <c r="M850" s="144" t="s">
        <v>1</v>
      </c>
      <c r="N850" s="145" t="s">
        <v>41</v>
      </c>
      <c r="P850" s="146">
        <f>O850*H850</f>
        <v>0</v>
      </c>
      <c r="Q850" s="146">
        <v>0</v>
      </c>
      <c r="R850" s="146">
        <f>Q850*H850</f>
        <v>0</v>
      </c>
      <c r="S850" s="146">
        <v>8.0000000000000002E-3</v>
      </c>
      <c r="T850" s="147">
        <f>S850*H850</f>
        <v>0.38239999999999996</v>
      </c>
      <c r="AR850" s="148" t="s">
        <v>272</v>
      </c>
      <c r="AT850" s="148" t="s">
        <v>176</v>
      </c>
      <c r="AU850" s="148" t="s">
        <v>85</v>
      </c>
      <c r="AY850" s="17" t="s">
        <v>174</v>
      </c>
      <c r="BE850" s="149">
        <f>IF(N850="základní",J850,0)</f>
        <v>0</v>
      </c>
      <c r="BF850" s="149">
        <f>IF(N850="snížená",J850,0)</f>
        <v>0</v>
      </c>
      <c r="BG850" s="149">
        <f>IF(N850="zákl. přenesená",J850,0)</f>
        <v>0</v>
      </c>
      <c r="BH850" s="149">
        <f>IF(N850="sníž. přenesená",J850,0)</f>
        <v>0</v>
      </c>
      <c r="BI850" s="149">
        <f>IF(N850="nulová",J850,0)</f>
        <v>0</v>
      </c>
      <c r="BJ850" s="17" t="s">
        <v>83</v>
      </c>
      <c r="BK850" s="149">
        <f>ROUND(I850*H850,2)</f>
        <v>0</v>
      </c>
      <c r="BL850" s="17" t="s">
        <v>272</v>
      </c>
      <c r="BM850" s="148" t="s">
        <v>1053</v>
      </c>
    </row>
    <row r="851" spans="2:65" s="12" customFormat="1" ht="10">
      <c r="B851" s="150"/>
      <c r="D851" s="151" t="s">
        <v>183</v>
      </c>
      <c r="E851" s="152" t="s">
        <v>1</v>
      </c>
      <c r="F851" s="153" t="s">
        <v>184</v>
      </c>
      <c r="H851" s="152" t="s">
        <v>1</v>
      </c>
      <c r="I851" s="154"/>
      <c r="L851" s="150"/>
      <c r="M851" s="155"/>
      <c r="T851" s="156"/>
      <c r="AT851" s="152" t="s">
        <v>183</v>
      </c>
      <c r="AU851" s="152" t="s">
        <v>85</v>
      </c>
      <c r="AV851" s="12" t="s">
        <v>83</v>
      </c>
      <c r="AW851" s="12" t="s">
        <v>32</v>
      </c>
      <c r="AX851" s="12" t="s">
        <v>76</v>
      </c>
      <c r="AY851" s="152" t="s">
        <v>174</v>
      </c>
    </row>
    <row r="852" spans="2:65" s="13" customFormat="1" ht="10">
      <c r="B852" s="157"/>
      <c r="D852" s="151" t="s">
        <v>183</v>
      </c>
      <c r="E852" s="158" t="s">
        <v>1</v>
      </c>
      <c r="F852" s="159" t="s">
        <v>833</v>
      </c>
      <c r="H852" s="160">
        <v>47.8</v>
      </c>
      <c r="I852" s="161"/>
      <c r="L852" s="157"/>
      <c r="M852" s="162"/>
      <c r="T852" s="163"/>
      <c r="AT852" s="158" t="s">
        <v>183</v>
      </c>
      <c r="AU852" s="158" t="s">
        <v>85</v>
      </c>
      <c r="AV852" s="13" t="s">
        <v>85</v>
      </c>
      <c r="AW852" s="13" t="s">
        <v>32</v>
      </c>
      <c r="AX852" s="13" t="s">
        <v>76</v>
      </c>
      <c r="AY852" s="158" t="s">
        <v>174</v>
      </c>
    </row>
    <row r="853" spans="2:65" s="14" customFormat="1" ht="10">
      <c r="B853" s="164"/>
      <c r="D853" s="151" t="s">
        <v>183</v>
      </c>
      <c r="E853" s="165" t="s">
        <v>1</v>
      </c>
      <c r="F853" s="166" t="s">
        <v>187</v>
      </c>
      <c r="H853" s="167">
        <v>47.8</v>
      </c>
      <c r="I853" s="168"/>
      <c r="L853" s="164"/>
      <c r="M853" s="169"/>
      <c r="T853" s="170"/>
      <c r="AT853" s="165" t="s">
        <v>183</v>
      </c>
      <c r="AU853" s="165" t="s">
        <v>85</v>
      </c>
      <c r="AV853" s="14" t="s">
        <v>188</v>
      </c>
      <c r="AW853" s="14" t="s">
        <v>32</v>
      </c>
      <c r="AX853" s="14" t="s">
        <v>76</v>
      </c>
      <c r="AY853" s="165" t="s">
        <v>174</v>
      </c>
    </row>
    <row r="854" spans="2:65" s="15" customFormat="1" ht="10">
      <c r="B854" s="171"/>
      <c r="D854" s="151" t="s">
        <v>183</v>
      </c>
      <c r="E854" s="172" t="s">
        <v>1</v>
      </c>
      <c r="F854" s="173" t="s">
        <v>189</v>
      </c>
      <c r="H854" s="174">
        <v>47.8</v>
      </c>
      <c r="I854" s="175"/>
      <c r="L854" s="171"/>
      <c r="M854" s="176"/>
      <c r="T854" s="177"/>
      <c r="AT854" s="172" t="s">
        <v>183</v>
      </c>
      <c r="AU854" s="172" t="s">
        <v>85</v>
      </c>
      <c r="AV854" s="15" t="s">
        <v>181</v>
      </c>
      <c r="AW854" s="15" t="s">
        <v>32</v>
      </c>
      <c r="AX854" s="15" t="s">
        <v>83</v>
      </c>
      <c r="AY854" s="172" t="s">
        <v>174</v>
      </c>
    </row>
    <row r="855" spans="2:65" s="1" customFormat="1" ht="24.15" customHeight="1">
      <c r="B855" s="32"/>
      <c r="C855" s="137" t="s">
        <v>1054</v>
      </c>
      <c r="D855" s="137" t="s">
        <v>176</v>
      </c>
      <c r="E855" s="138" t="s">
        <v>1055</v>
      </c>
      <c r="F855" s="139" t="s">
        <v>1056</v>
      </c>
      <c r="G855" s="140" t="s">
        <v>439</v>
      </c>
      <c r="H855" s="141">
        <v>36.93</v>
      </c>
      <c r="I855" s="142"/>
      <c r="J855" s="143">
        <f>ROUND(I855*H855,2)</f>
        <v>0</v>
      </c>
      <c r="K855" s="139" t="s">
        <v>180</v>
      </c>
      <c r="L855" s="32"/>
      <c r="M855" s="144" t="s">
        <v>1</v>
      </c>
      <c r="N855" s="145" t="s">
        <v>41</v>
      </c>
      <c r="P855" s="146">
        <f>O855*H855</f>
        <v>0</v>
      </c>
      <c r="Q855" s="146">
        <v>0</v>
      </c>
      <c r="R855" s="146">
        <f>Q855*H855</f>
        <v>0</v>
      </c>
      <c r="S855" s="146">
        <v>2E-3</v>
      </c>
      <c r="T855" s="147">
        <f>S855*H855</f>
        <v>7.3859999999999995E-2</v>
      </c>
      <c r="AR855" s="148" t="s">
        <v>272</v>
      </c>
      <c r="AT855" s="148" t="s">
        <v>176</v>
      </c>
      <c r="AU855" s="148" t="s">
        <v>85</v>
      </c>
      <c r="AY855" s="17" t="s">
        <v>174</v>
      </c>
      <c r="BE855" s="149">
        <f>IF(N855="základní",J855,0)</f>
        <v>0</v>
      </c>
      <c r="BF855" s="149">
        <f>IF(N855="snížená",J855,0)</f>
        <v>0</v>
      </c>
      <c r="BG855" s="149">
        <f>IF(N855="zákl. přenesená",J855,0)</f>
        <v>0</v>
      </c>
      <c r="BH855" s="149">
        <f>IF(N855="sníž. přenesená",J855,0)</f>
        <v>0</v>
      </c>
      <c r="BI855" s="149">
        <f>IF(N855="nulová",J855,0)</f>
        <v>0</v>
      </c>
      <c r="BJ855" s="17" t="s">
        <v>83</v>
      </c>
      <c r="BK855" s="149">
        <f>ROUND(I855*H855,2)</f>
        <v>0</v>
      </c>
      <c r="BL855" s="17" t="s">
        <v>272</v>
      </c>
      <c r="BM855" s="148" t="s">
        <v>1057</v>
      </c>
    </row>
    <row r="856" spans="2:65" s="12" customFormat="1" ht="10">
      <c r="B856" s="150"/>
      <c r="D856" s="151" t="s">
        <v>183</v>
      </c>
      <c r="E856" s="152" t="s">
        <v>1</v>
      </c>
      <c r="F856" s="153" t="s">
        <v>184</v>
      </c>
      <c r="H856" s="152" t="s">
        <v>1</v>
      </c>
      <c r="I856" s="154"/>
      <c r="L856" s="150"/>
      <c r="M856" s="155"/>
      <c r="T856" s="156"/>
      <c r="AT856" s="152" t="s">
        <v>183</v>
      </c>
      <c r="AU856" s="152" t="s">
        <v>85</v>
      </c>
      <c r="AV856" s="12" t="s">
        <v>83</v>
      </c>
      <c r="AW856" s="12" t="s">
        <v>32</v>
      </c>
      <c r="AX856" s="12" t="s">
        <v>76</v>
      </c>
      <c r="AY856" s="152" t="s">
        <v>174</v>
      </c>
    </row>
    <row r="857" spans="2:65" s="13" customFormat="1" ht="10">
      <c r="B857" s="157"/>
      <c r="D857" s="151" t="s">
        <v>183</v>
      </c>
      <c r="E857" s="158" t="s">
        <v>1</v>
      </c>
      <c r="F857" s="159" t="s">
        <v>1058</v>
      </c>
      <c r="H857" s="160">
        <v>28.8</v>
      </c>
      <c r="I857" s="161"/>
      <c r="L857" s="157"/>
      <c r="M857" s="162"/>
      <c r="T857" s="163"/>
      <c r="AT857" s="158" t="s">
        <v>183</v>
      </c>
      <c r="AU857" s="158" t="s">
        <v>85</v>
      </c>
      <c r="AV857" s="13" t="s">
        <v>85</v>
      </c>
      <c r="AW857" s="13" t="s">
        <v>32</v>
      </c>
      <c r="AX857" s="13" t="s">
        <v>76</v>
      </c>
      <c r="AY857" s="158" t="s">
        <v>174</v>
      </c>
    </row>
    <row r="858" spans="2:65" s="14" customFormat="1" ht="10">
      <c r="B858" s="164"/>
      <c r="D858" s="151" t="s">
        <v>183</v>
      </c>
      <c r="E858" s="165" t="s">
        <v>1</v>
      </c>
      <c r="F858" s="166" t="s">
        <v>187</v>
      </c>
      <c r="H858" s="167">
        <v>28.8</v>
      </c>
      <c r="I858" s="168"/>
      <c r="L858" s="164"/>
      <c r="M858" s="169"/>
      <c r="T858" s="170"/>
      <c r="AT858" s="165" t="s">
        <v>183</v>
      </c>
      <c r="AU858" s="165" t="s">
        <v>85</v>
      </c>
      <c r="AV858" s="14" t="s">
        <v>188</v>
      </c>
      <c r="AW858" s="14" t="s">
        <v>32</v>
      </c>
      <c r="AX858" s="14" t="s">
        <v>76</v>
      </c>
      <c r="AY858" s="165" t="s">
        <v>174</v>
      </c>
    </row>
    <row r="859" spans="2:65" s="13" customFormat="1" ht="10">
      <c r="B859" s="157"/>
      <c r="D859" s="151" t="s">
        <v>183</v>
      </c>
      <c r="E859" s="158" t="s">
        <v>1</v>
      </c>
      <c r="F859" s="159" t="s">
        <v>1059</v>
      </c>
      <c r="H859" s="160">
        <v>2.71</v>
      </c>
      <c r="I859" s="161"/>
      <c r="L859" s="157"/>
      <c r="M859" s="162"/>
      <c r="T859" s="163"/>
      <c r="AT859" s="158" t="s">
        <v>183</v>
      </c>
      <c r="AU859" s="158" t="s">
        <v>85</v>
      </c>
      <c r="AV859" s="13" t="s">
        <v>85</v>
      </c>
      <c r="AW859" s="13" t="s">
        <v>32</v>
      </c>
      <c r="AX859" s="13" t="s">
        <v>76</v>
      </c>
      <c r="AY859" s="158" t="s">
        <v>174</v>
      </c>
    </row>
    <row r="860" spans="2:65" s="13" customFormat="1" ht="10">
      <c r="B860" s="157"/>
      <c r="D860" s="151" t="s">
        <v>183</v>
      </c>
      <c r="E860" s="158" t="s">
        <v>1</v>
      </c>
      <c r="F860" s="159" t="s">
        <v>1060</v>
      </c>
      <c r="H860" s="160">
        <v>2.71</v>
      </c>
      <c r="I860" s="161"/>
      <c r="L860" s="157"/>
      <c r="M860" s="162"/>
      <c r="T860" s="163"/>
      <c r="AT860" s="158" t="s">
        <v>183</v>
      </c>
      <c r="AU860" s="158" t="s">
        <v>85</v>
      </c>
      <c r="AV860" s="13" t="s">
        <v>85</v>
      </c>
      <c r="AW860" s="13" t="s">
        <v>32</v>
      </c>
      <c r="AX860" s="13" t="s">
        <v>76</v>
      </c>
      <c r="AY860" s="158" t="s">
        <v>174</v>
      </c>
    </row>
    <row r="861" spans="2:65" s="13" customFormat="1" ht="10">
      <c r="B861" s="157"/>
      <c r="D861" s="151" t="s">
        <v>183</v>
      </c>
      <c r="E861" s="158" t="s">
        <v>1</v>
      </c>
      <c r="F861" s="159" t="s">
        <v>1061</v>
      </c>
      <c r="H861" s="160">
        <v>2.71</v>
      </c>
      <c r="I861" s="161"/>
      <c r="L861" s="157"/>
      <c r="M861" s="162"/>
      <c r="T861" s="163"/>
      <c r="AT861" s="158" t="s">
        <v>183</v>
      </c>
      <c r="AU861" s="158" t="s">
        <v>85</v>
      </c>
      <c r="AV861" s="13" t="s">
        <v>85</v>
      </c>
      <c r="AW861" s="13" t="s">
        <v>32</v>
      </c>
      <c r="AX861" s="13" t="s">
        <v>76</v>
      </c>
      <c r="AY861" s="158" t="s">
        <v>174</v>
      </c>
    </row>
    <row r="862" spans="2:65" s="14" customFormat="1" ht="10">
      <c r="B862" s="164"/>
      <c r="D862" s="151" t="s">
        <v>183</v>
      </c>
      <c r="E862" s="165" t="s">
        <v>1</v>
      </c>
      <c r="F862" s="166" t="s">
        <v>187</v>
      </c>
      <c r="H862" s="167">
        <v>8.1300000000000008</v>
      </c>
      <c r="I862" s="168"/>
      <c r="L862" s="164"/>
      <c r="M862" s="169"/>
      <c r="T862" s="170"/>
      <c r="AT862" s="165" t="s">
        <v>183</v>
      </c>
      <c r="AU862" s="165" t="s">
        <v>85</v>
      </c>
      <c r="AV862" s="14" t="s">
        <v>188</v>
      </c>
      <c r="AW862" s="14" t="s">
        <v>32</v>
      </c>
      <c r="AX862" s="14" t="s">
        <v>76</v>
      </c>
      <c r="AY862" s="165" t="s">
        <v>174</v>
      </c>
    </row>
    <row r="863" spans="2:65" s="15" customFormat="1" ht="10">
      <c r="B863" s="171"/>
      <c r="D863" s="151" t="s">
        <v>183</v>
      </c>
      <c r="E863" s="172" t="s">
        <v>1</v>
      </c>
      <c r="F863" s="173" t="s">
        <v>189</v>
      </c>
      <c r="H863" s="174">
        <v>36.93</v>
      </c>
      <c r="I863" s="175"/>
      <c r="L863" s="171"/>
      <c r="M863" s="176"/>
      <c r="T863" s="177"/>
      <c r="AT863" s="172" t="s">
        <v>183</v>
      </c>
      <c r="AU863" s="172" t="s">
        <v>85</v>
      </c>
      <c r="AV863" s="15" t="s">
        <v>181</v>
      </c>
      <c r="AW863" s="15" t="s">
        <v>32</v>
      </c>
      <c r="AX863" s="15" t="s">
        <v>83</v>
      </c>
      <c r="AY863" s="172" t="s">
        <v>174</v>
      </c>
    </row>
    <row r="864" spans="2:65" s="1" customFormat="1" ht="24.15" customHeight="1">
      <c r="B864" s="32"/>
      <c r="C864" s="137" t="s">
        <v>1062</v>
      </c>
      <c r="D864" s="137" t="s">
        <v>176</v>
      </c>
      <c r="E864" s="138" t="s">
        <v>1063</v>
      </c>
      <c r="F864" s="139" t="s">
        <v>1064</v>
      </c>
      <c r="G864" s="140" t="s">
        <v>439</v>
      </c>
      <c r="H864" s="141">
        <v>242.66800000000001</v>
      </c>
      <c r="I864" s="142"/>
      <c r="J864" s="143">
        <f>ROUND(I864*H864,2)</f>
        <v>0</v>
      </c>
      <c r="K864" s="139" t="s">
        <v>1065</v>
      </c>
      <c r="L864" s="32"/>
      <c r="M864" s="144" t="s">
        <v>1</v>
      </c>
      <c r="N864" s="145" t="s">
        <v>41</v>
      </c>
      <c r="P864" s="146">
        <f>O864*H864</f>
        <v>0</v>
      </c>
      <c r="Q864" s="146">
        <v>0</v>
      </c>
      <c r="R864" s="146">
        <f>Q864*H864</f>
        <v>0</v>
      </c>
      <c r="S864" s="146">
        <v>5.0000000000000001E-3</v>
      </c>
      <c r="T864" s="147">
        <f>S864*H864</f>
        <v>1.2133400000000001</v>
      </c>
      <c r="AR864" s="148" t="s">
        <v>272</v>
      </c>
      <c r="AT864" s="148" t="s">
        <v>176</v>
      </c>
      <c r="AU864" s="148" t="s">
        <v>85</v>
      </c>
      <c r="AY864" s="17" t="s">
        <v>174</v>
      </c>
      <c r="BE864" s="149">
        <f>IF(N864="základní",J864,0)</f>
        <v>0</v>
      </c>
      <c r="BF864" s="149">
        <f>IF(N864="snížená",J864,0)</f>
        <v>0</v>
      </c>
      <c r="BG864" s="149">
        <f>IF(N864="zákl. přenesená",J864,0)</f>
        <v>0</v>
      </c>
      <c r="BH864" s="149">
        <f>IF(N864="sníž. přenesená",J864,0)</f>
        <v>0</v>
      </c>
      <c r="BI864" s="149">
        <f>IF(N864="nulová",J864,0)</f>
        <v>0</v>
      </c>
      <c r="BJ864" s="17" t="s">
        <v>83</v>
      </c>
      <c r="BK864" s="149">
        <f>ROUND(I864*H864,2)</f>
        <v>0</v>
      </c>
      <c r="BL864" s="17" t="s">
        <v>272</v>
      </c>
      <c r="BM864" s="148" t="s">
        <v>1066</v>
      </c>
    </row>
    <row r="865" spans="2:65" s="13" customFormat="1" ht="10">
      <c r="B865" s="157"/>
      <c r="D865" s="151" t="s">
        <v>183</v>
      </c>
      <c r="E865" s="158" t="s">
        <v>1</v>
      </c>
      <c r="F865" s="159" t="s">
        <v>1067</v>
      </c>
      <c r="H865" s="160">
        <v>47.738</v>
      </c>
      <c r="I865" s="161"/>
      <c r="L865" s="157"/>
      <c r="M865" s="162"/>
      <c r="T865" s="163"/>
      <c r="AT865" s="158" t="s">
        <v>183</v>
      </c>
      <c r="AU865" s="158" t="s">
        <v>85</v>
      </c>
      <c r="AV865" s="13" t="s">
        <v>85</v>
      </c>
      <c r="AW865" s="13" t="s">
        <v>32</v>
      </c>
      <c r="AX865" s="13" t="s">
        <v>76</v>
      </c>
      <c r="AY865" s="158" t="s">
        <v>174</v>
      </c>
    </row>
    <row r="866" spans="2:65" s="13" customFormat="1" ht="30">
      <c r="B866" s="157"/>
      <c r="D866" s="151" t="s">
        <v>183</v>
      </c>
      <c r="E866" s="158" t="s">
        <v>1</v>
      </c>
      <c r="F866" s="159" t="s">
        <v>1068</v>
      </c>
      <c r="H866" s="160">
        <v>97.465000000000003</v>
      </c>
      <c r="I866" s="161"/>
      <c r="L866" s="157"/>
      <c r="M866" s="162"/>
      <c r="T866" s="163"/>
      <c r="AT866" s="158" t="s">
        <v>183</v>
      </c>
      <c r="AU866" s="158" t="s">
        <v>85</v>
      </c>
      <c r="AV866" s="13" t="s">
        <v>85</v>
      </c>
      <c r="AW866" s="13" t="s">
        <v>32</v>
      </c>
      <c r="AX866" s="13" t="s">
        <v>76</v>
      </c>
      <c r="AY866" s="158" t="s">
        <v>174</v>
      </c>
    </row>
    <row r="867" spans="2:65" s="13" customFormat="1" ht="30">
      <c r="B867" s="157"/>
      <c r="D867" s="151" t="s">
        <v>183</v>
      </c>
      <c r="E867" s="158" t="s">
        <v>1</v>
      </c>
      <c r="F867" s="159" t="s">
        <v>1069</v>
      </c>
      <c r="H867" s="160">
        <v>97.465000000000003</v>
      </c>
      <c r="I867" s="161"/>
      <c r="L867" s="157"/>
      <c r="M867" s="162"/>
      <c r="T867" s="163"/>
      <c r="AT867" s="158" t="s">
        <v>183</v>
      </c>
      <c r="AU867" s="158" t="s">
        <v>85</v>
      </c>
      <c r="AV867" s="13" t="s">
        <v>85</v>
      </c>
      <c r="AW867" s="13" t="s">
        <v>32</v>
      </c>
      <c r="AX867" s="13" t="s">
        <v>76</v>
      </c>
      <c r="AY867" s="158" t="s">
        <v>174</v>
      </c>
    </row>
    <row r="868" spans="2:65" s="14" customFormat="1" ht="10">
      <c r="B868" s="164"/>
      <c r="D868" s="151" t="s">
        <v>183</v>
      </c>
      <c r="E868" s="165" t="s">
        <v>1</v>
      </c>
      <c r="F868" s="166" t="s">
        <v>187</v>
      </c>
      <c r="H868" s="167">
        <v>242.66800000000001</v>
      </c>
      <c r="I868" s="168"/>
      <c r="L868" s="164"/>
      <c r="M868" s="169"/>
      <c r="T868" s="170"/>
      <c r="AT868" s="165" t="s">
        <v>183</v>
      </c>
      <c r="AU868" s="165" t="s">
        <v>85</v>
      </c>
      <c r="AV868" s="14" t="s">
        <v>188</v>
      </c>
      <c r="AW868" s="14" t="s">
        <v>32</v>
      </c>
      <c r="AX868" s="14" t="s">
        <v>76</v>
      </c>
      <c r="AY868" s="165" t="s">
        <v>174</v>
      </c>
    </row>
    <row r="869" spans="2:65" s="15" customFormat="1" ht="10">
      <c r="B869" s="171"/>
      <c r="D869" s="151" t="s">
        <v>183</v>
      </c>
      <c r="E869" s="172" t="s">
        <v>1</v>
      </c>
      <c r="F869" s="173" t="s">
        <v>189</v>
      </c>
      <c r="H869" s="174">
        <v>242.66800000000001</v>
      </c>
      <c r="I869" s="175"/>
      <c r="L869" s="171"/>
      <c r="M869" s="176"/>
      <c r="T869" s="177"/>
      <c r="AT869" s="172" t="s">
        <v>183</v>
      </c>
      <c r="AU869" s="172" t="s">
        <v>85</v>
      </c>
      <c r="AV869" s="15" t="s">
        <v>181</v>
      </c>
      <c r="AW869" s="15" t="s">
        <v>32</v>
      </c>
      <c r="AX869" s="15" t="s">
        <v>83</v>
      </c>
      <c r="AY869" s="172" t="s">
        <v>174</v>
      </c>
    </row>
    <row r="870" spans="2:65" s="1" customFormat="1" ht="24.15" customHeight="1">
      <c r="B870" s="32"/>
      <c r="C870" s="137" t="s">
        <v>1070</v>
      </c>
      <c r="D870" s="137" t="s">
        <v>176</v>
      </c>
      <c r="E870" s="138" t="s">
        <v>1071</v>
      </c>
      <c r="F870" s="139" t="s">
        <v>1072</v>
      </c>
      <c r="G870" s="140" t="s">
        <v>439</v>
      </c>
      <c r="H870" s="141">
        <v>4.53</v>
      </c>
      <c r="I870" s="142"/>
      <c r="J870" s="143">
        <f>ROUND(I870*H870,2)</f>
        <v>0</v>
      </c>
      <c r="K870" s="139" t="s">
        <v>180</v>
      </c>
      <c r="L870" s="32"/>
      <c r="M870" s="144" t="s">
        <v>1</v>
      </c>
      <c r="N870" s="145" t="s">
        <v>41</v>
      </c>
      <c r="P870" s="146">
        <f>O870*H870</f>
        <v>0</v>
      </c>
      <c r="Q870" s="146">
        <v>0</v>
      </c>
      <c r="R870" s="146">
        <f>Q870*H870</f>
        <v>0</v>
      </c>
      <c r="S870" s="146">
        <v>0</v>
      </c>
      <c r="T870" s="147">
        <f>S870*H870</f>
        <v>0</v>
      </c>
      <c r="AR870" s="148" t="s">
        <v>272</v>
      </c>
      <c r="AT870" s="148" t="s">
        <v>176</v>
      </c>
      <c r="AU870" s="148" t="s">
        <v>85</v>
      </c>
      <c r="AY870" s="17" t="s">
        <v>174</v>
      </c>
      <c r="BE870" s="149">
        <f>IF(N870="základní",J870,0)</f>
        <v>0</v>
      </c>
      <c r="BF870" s="149">
        <f>IF(N870="snížená",J870,0)</f>
        <v>0</v>
      </c>
      <c r="BG870" s="149">
        <f>IF(N870="zákl. přenesená",J870,0)</f>
        <v>0</v>
      </c>
      <c r="BH870" s="149">
        <f>IF(N870="sníž. přenesená",J870,0)</f>
        <v>0</v>
      </c>
      <c r="BI870" s="149">
        <f>IF(N870="nulová",J870,0)</f>
        <v>0</v>
      </c>
      <c r="BJ870" s="17" t="s">
        <v>83</v>
      </c>
      <c r="BK870" s="149">
        <f>ROUND(I870*H870,2)</f>
        <v>0</v>
      </c>
      <c r="BL870" s="17" t="s">
        <v>272</v>
      </c>
      <c r="BM870" s="148" t="s">
        <v>1073</v>
      </c>
    </row>
    <row r="871" spans="2:65" s="13" customFormat="1" ht="10">
      <c r="B871" s="157"/>
      <c r="D871" s="151" t="s">
        <v>183</v>
      </c>
      <c r="E871" s="158" t="s">
        <v>1</v>
      </c>
      <c r="F871" s="159" t="s">
        <v>1074</v>
      </c>
      <c r="H871" s="160">
        <v>4.53</v>
      </c>
      <c r="I871" s="161"/>
      <c r="L871" s="157"/>
      <c r="M871" s="162"/>
      <c r="T871" s="163"/>
      <c r="AT871" s="158" t="s">
        <v>183</v>
      </c>
      <c r="AU871" s="158" t="s">
        <v>85</v>
      </c>
      <c r="AV871" s="13" t="s">
        <v>85</v>
      </c>
      <c r="AW871" s="13" t="s">
        <v>32</v>
      </c>
      <c r="AX871" s="13" t="s">
        <v>76</v>
      </c>
      <c r="AY871" s="158" t="s">
        <v>174</v>
      </c>
    </row>
    <row r="872" spans="2:65" s="14" customFormat="1" ht="10">
      <c r="B872" s="164"/>
      <c r="D872" s="151" t="s">
        <v>183</v>
      </c>
      <c r="E872" s="165" t="s">
        <v>1</v>
      </c>
      <c r="F872" s="166" t="s">
        <v>187</v>
      </c>
      <c r="H872" s="167">
        <v>4.53</v>
      </c>
      <c r="I872" s="168"/>
      <c r="L872" s="164"/>
      <c r="M872" s="169"/>
      <c r="T872" s="170"/>
      <c r="AT872" s="165" t="s">
        <v>183</v>
      </c>
      <c r="AU872" s="165" t="s">
        <v>85</v>
      </c>
      <c r="AV872" s="14" t="s">
        <v>188</v>
      </c>
      <c r="AW872" s="14" t="s">
        <v>32</v>
      </c>
      <c r="AX872" s="14" t="s">
        <v>76</v>
      </c>
      <c r="AY872" s="165" t="s">
        <v>174</v>
      </c>
    </row>
    <row r="873" spans="2:65" s="15" customFormat="1" ht="10">
      <c r="B873" s="171"/>
      <c r="D873" s="151" t="s">
        <v>183</v>
      </c>
      <c r="E873" s="172" t="s">
        <v>1</v>
      </c>
      <c r="F873" s="173" t="s">
        <v>189</v>
      </c>
      <c r="H873" s="174">
        <v>4.53</v>
      </c>
      <c r="I873" s="175"/>
      <c r="L873" s="171"/>
      <c r="M873" s="176"/>
      <c r="T873" s="177"/>
      <c r="AT873" s="172" t="s">
        <v>183</v>
      </c>
      <c r="AU873" s="172" t="s">
        <v>85</v>
      </c>
      <c r="AV873" s="15" t="s">
        <v>181</v>
      </c>
      <c r="AW873" s="15" t="s">
        <v>32</v>
      </c>
      <c r="AX873" s="15" t="s">
        <v>83</v>
      </c>
      <c r="AY873" s="172" t="s">
        <v>174</v>
      </c>
    </row>
    <row r="874" spans="2:65" s="1" customFormat="1" ht="24.15" customHeight="1">
      <c r="B874" s="32"/>
      <c r="C874" s="178" t="s">
        <v>1075</v>
      </c>
      <c r="D874" s="178" t="s">
        <v>256</v>
      </c>
      <c r="E874" s="179" t="s">
        <v>1076</v>
      </c>
      <c r="F874" s="180" t="s">
        <v>1077</v>
      </c>
      <c r="G874" s="181" t="s">
        <v>439</v>
      </c>
      <c r="H874" s="182">
        <v>4.53</v>
      </c>
      <c r="I874" s="183"/>
      <c r="J874" s="184">
        <f>ROUND(I874*H874,2)</f>
        <v>0</v>
      </c>
      <c r="K874" s="180" t="s">
        <v>180</v>
      </c>
      <c r="L874" s="185"/>
      <c r="M874" s="186" t="s">
        <v>1</v>
      </c>
      <c r="N874" s="187" t="s">
        <v>41</v>
      </c>
      <c r="P874" s="146">
        <f>O874*H874</f>
        <v>0</v>
      </c>
      <c r="Q874" s="146">
        <v>5.0000000000000001E-3</v>
      </c>
      <c r="R874" s="146">
        <f>Q874*H874</f>
        <v>2.265E-2</v>
      </c>
      <c r="S874" s="146">
        <v>0</v>
      </c>
      <c r="T874" s="147">
        <f>S874*H874</f>
        <v>0</v>
      </c>
      <c r="AR874" s="148" t="s">
        <v>363</v>
      </c>
      <c r="AT874" s="148" t="s">
        <v>256</v>
      </c>
      <c r="AU874" s="148" t="s">
        <v>85</v>
      </c>
      <c r="AY874" s="17" t="s">
        <v>174</v>
      </c>
      <c r="BE874" s="149">
        <f>IF(N874="základní",J874,0)</f>
        <v>0</v>
      </c>
      <c r="BF874" s="149">
        <f>IF(N874="snížená",J874,0)</f>
        <v>0</v>
      </c>
      <c r="BG874" s="149">
        <f>IF(N874="zákl. přenesená",J874,0)</f>
        <v>0</v>
      </c>
      <c r="BH874" s="149">
        <f>IF(N874="sníž. přenesená",J874,0)</f>
        <v>0</v>
      </c>
      <c r="BI874" s="149">
        <f>IF(N874="nulová",J874,0)</f>
        <v>0</v>
      </c>
      <c r="BJ874" s="17" t="s">
        <v>83</v>
      </c>
      <c r="BK874" s="149">
        <f>ROUND(I874*H874,2)</f>
        <v>0</v>
      </c>
      <c r="BL874" s="17" t="s">
        <v>272</v>
      </c>
      <c r="BM874" s="148" t="s">
        <v>1078</v>
      </c>
    </row>
    <row r="875" spans="2:65" s="13" customFormat="1" ht="10">
      <c r="B875" s="157"/>
      <c r="D875" s="151" t="s">
        <v>183</v>
      </c>
      <c r="E875" s="158" t="s">
        <v>1</v>
      </c>
      <c r="F875" s="159" t="s">
        <v>1079</v>
      </c>
      <c r="H875" s="160">
        <v>4.53</v>
      </c>
      <c r="I875" s="161"/>
      <c r="L875" s="157"/>
      <c r="M875" s="162"/>
      <c r="T875" s="163"/>
      <c r="AT875" s="158" t="s">
        <v>183</v>
      </c>
      <c r="AU875" s="158" t="s">
        <v>85</v>
      </c>
      <c r="AV875" s="13" t="s">
        <v>85</v>
      </c>
      <c r="AW875" s="13" t="s">
        <v>32</v>
      </c>
      <c r="AX875" s="13" t="s">
        <v>76</v>
      </c>
      <c r="AY875" s="158" t="s">
        <v>174</v>
      </c>
    </row>
    <row r="876" spans="2:65" s="14" customFormat="1" ht="10">
      <c r="B876" s="164"/>
      <c r="D876" s="151" t="s">
        <v>183</v>
      </c>
      <c r="E876" s="165" t="s">
        <v>1</v>
      </c>
      <c r="F876" s="166" t="s">
        <v>187</v>
      </c>
      <c r="H876" s="167">
        <v>4.53</v>
      </c>
      <c r="I876" s="168"/>
      <c r="L876" s="164"/>
      <c r="M876" s="169"/>
      <c r="T876" s="170"/>
      <c r="AT876" s="165" t="s">
        <v>183</v>
      </c>
      <c r="AU876" s="165" t="s">
        <v>85</v>
      </c>
      <c r="AV876" s="14" t="s">
        <v>188</v>
      </c>
      <c r="AW876" s="14" t="s">
        <v>32</v>
      </c>
      <c r="AX876" s="14" t="s">
        <v>76</v>
      </c>
      <c r="AY876" s="165" t="s">
        <v>174</v>
      </c>
    </row>
    <row r="877" spans="2:65" s="15" customFormat="1" ht="10">
      <c r="B877" s="171"/>
      <c r="D877" s="151" t="s">
        <v>183</v>
      </c>
      <c r="E877" s="172" t="s">
        <v>1</v>
      </c>
      <c r="F877" s="173" t="s">
        <v>189</v>
      </c>
      <c r="H877" s="174">
        <v>4.53</v>
      </c>
      <c r="I877" s="175"/>
      <c r="L877" s="171"/>
      <c r="M877" s="176"/>
      <c r="T877" s="177"/>
      <c r="AT877" s="172" t="s">
        <v>183</v>
      </c>
      <c r="AU877" s="172" t="s">
        <v>85</v>
      </c>
      <c r="AV877" s="15" t="s">
        <v>181</v>
      </c>
      <c r="AW877" s="15" t="s">
        <v>32</v>
      </c>
      <c r="AX877" s="15" t="s">
        <v>83</v>
      </c>
      <c r="AY877" s="172" t="s">
        <v>174</v>
      </c>
    </row>
    <row r="878" spans="2:65" s="1" customFormat="1" ht="24.15" customHeight="1">
      <c r="B878" s="32"/>
      <c r="C878" s="137" t="s">
        <v>1080</v>
      </c>
      <c r="D878" s="137" t="s">
        <v>176</v>
      </c>
      <c r="E878" s="138" t="s">
        <v>1071</v>
      </c>
      <c r="F878" s="139" t="s">
        <v>1072</v>
      </c>
      <c r="G878" s="140" t="s">
        <v>439</v>
      </c>
      <c r="H878" s="141">
        <v>267.24299999999999</v>
      </c>
      <c r="I878" s="142"/>
      <c r="J878" s="143">
        <f>ROUND(I878*H878,2)</f>
        <v>0</v>
      </c>
      <c r="K878" s="139" t="s">
        <v>180</v>
      </c>
      <c r="L878" s="32"/>
      <c r="M878" s="144" t="s">
        <v>1</v>
      </c>
      <c r="N878" s="145" t="s">
        <v>41</v>
      </c>
      <c r="P878" s="146">
        <f>O878*H878</f>
        <v>0</v>
      </c>
      <c r="Q878" s="146">
        <v>0</v>
      </c>
      <c r="R878" s="146">
        <f>Q878*H878</f>
        <v>0</v>
      </c>
      <c r="S878" s="146">
        <v>0</v>
      </c>
      <c r="T878" s="147">
        <f>S878*H878</f>
        <v>0</v>
      </c>
      <c r="AR878" s="148" t="s">
        <v>272</v>
      </c>
      <c r="AT878" s="148" t="s">
        <v>176</v>
      </c>
      <c r="AU878" s="148" t="s">
        <v>85</v>
      </c>
      <c r="AY878" s="17" t="s">
        <v>174</v>
      </c>
      <c r="BE878" s="149">
        <f>IF(N878="základní",J878,0)</f>
        <v>0</v>
      </c>
      <c r="BF878" s="149">
        <f>IF(N878="snížená",J878,0)</f>
        <v>0</v>
      </c>
      <c r="BG878" s="149">
        <f>IF(N878="zákl. přenesená",J878,0)</f>
        <v>0</v>
      </c>
      <c r="BH878" s="149">
        <f>IF(N878="sníž. přenesená",J878,0)</f>
        <v>0</v>
      </c>
      <c r="BI878" s="149">
        <f>IF(N878="nulová",J878,0)</f>
        <v>0</v>
      </c>
      <c r="BJ878" s="17" t="s">
        <v>83</v>
      </c>
      <c r="BK878" s="149">
        <f>ROUND(I878*H878,2)</f>
        <v>0</v>
      </c>
      <c r="BL878" s="17" t="s">
        <v>272</v>
      </c>
      <c r="BM878" s="148" t="s">
        <v>1081</v>
      </c>
    </row>
    <row r="879" spans="2:65" s="13" customFormat="1" ht="10">
      <c r="B879" s="157"/>
      <c r="D879" s="151" t="s">
        <v>183</v>
      </c>
      <c r="E879" s="158" t="s">
        <v>1</v>
      </c>
      <c r="F879" s="159" t="s">
        <v>1082</v>
      </c>
      <c r="H879" s="160">
        <v>267.24299999999999</v>
      </c>
      <c r="I879" s="161"/>
      <c r="L879" s="157"/>
      <c r="M879" s="162"/>
      <c r="T879" s="163"/>
      <c r="AT879" s="158" t="s">
        <v>183</v>
      </c>
      <c r="AU879" s="158" t="s">
        <v>85</v>
      </c>
      <c r="AV879" s="13" t="s">
        <v>85</v>
      </c>
      <c r="AW879" s="13" t="s">
        <v>32</v>
      </c>
      <c r="AX879" s="13" t="s">
        <v>76</v>
      </c>
      <c r="AY879" s="158" t="s">
        <v>174</v>
      </c>
    </row>
    <row r="880" spans="2:65" s="14" customFormat="1" ht="10">
      <c r="B880" s="164"/>
      <c r="D880" s="151" t="s">
        <v>183</v>
      </c>
      <c r="E880" s="165" t="s">
        <v>1</v>
      </c>
      <c r="F880" s="166" t="s">
        <v>187</v>
      </c>
      <c r="H880" s="167">
        <v>267.24299999999999</v>
      </c>
      <c r="I880" s="168"/>
      <c r="L880" s="164"/>
      <c r="M880" s="169"/>
      <c r="T880" s="170"/>
      <c r="AT880" s="165" t="s">
        <v>183</v>
      </c>
      <c r="AU880" s="165" t="s">
        <v>85</v>
      </c>
      <c r="AV880" s="14" t="s">
        <v>188</v>
      </c>
      <c r="AW880" s="14" t="s">
        <v>32</v>
      </c>
      <c r="AX880" s="14" t="s">
        <v>76</v>
      </c>
      <c r="AY880" s="165" t="s">
        <v>174</v>
      </c>
    </row>
    <row r="881" spans="2:65" s="15" customFormat="1" ht="10">
      <c r="B881" s="171"/>
      <c r="D881" s="151" t="s">
        <v>183</v>
      </c>
      <c r="E881" s="172" t="s">
        <v>1</v>
      </c>
      <c r="F881" s="173" t="s">
        <v>189</v>
      </c>
      <c r="H881" s="174">
        <v>267.24299999999999</v>
      </c>
      <c r="I881" s="175"/>
      <c r="L881" s="171"/>
      <c r="M881" s="176"/>
      <c r="T881" s="177"/>
      <c r="AT881" s="172" t="s">
        <v>183</v>
      </c>
      <c r="AU881" s="172" t="s">
        <v>85</v>
      </c>
      <c r="AV881" s="15" t="s">
        <v>181</v>
      </c>
      <c r="AW881" s="15" t="s">
        <v>32</v>
      </c>
      <c r="AX881" s="15" t="s">
        <v>83</v>
      </c>
      <c r="AY881" s="172" t="s">
        <v>174</v>
      </c>
    </row>
    <row r="882" spans="2:65" s="1" customFormat="1" ht="24.15" customHeight="1">
      <c r="B882" s="32"/>
      <c r="C882" s="178" t="s">
        <v>1083</v>
      </c>
      <c r="D882" s="178" t="s">
        <v>256</v>
      </c>
      <c r="E882" s="179" t="s">
        <v>1084</v>
      </c>
      <c r="F882" s="180" t="s">
        <v>1085</v>
      </c>
      <c r="G882" s="181" t="s">
        <v>439</v>
      </c>
      <c r="H882" s="182">
        <v>30.3</v>
      </c>
      <c r="I882" s="183"/>
      <c r="J882" s="184">
        <f>ROUND(I882*H882,2)</f>
        <v>0</v>
      </c>
      <c r="K882" s="180" t="s">
        <v>180</v>
      </c>
      <c r="L882" s="185"/>
      <c r="M882" s="186" t="s">
        <v>1</v>
      </c>
      <c r="N882" s="187" t="s">
        <v>41</v>
      </c>
      <c r="P882" s="146">
        <f>O882*H882</f>
        <v>0</v>
      </c>
      <c r="Q882" s="146">
        <v>6.0000000000000001E-3</v>
      </c>
      <c r="R882" s="146">
        <f>Q882*H882</f>
        <v>0.18180000000000002</v>
      </c>
      <c r="S882" s="146">
        <v>0</v>
      </c>
      <c r="T882" s="147">
        <f>S882*H882</f>
        <v>0</v>
      </c>
      <c r="AR882" s="148" t="s">
        <v>363</v>
      </c>
      <c r="AT882" s="148" t="s">
        <v>256</v>
      </c>
      <c r="AU882" s="148" t="s">
        <v>85</v>
      </c>
      <c r="AY882" s="17" t="s">
        <v>174</v>
      </c>
      <c r="BE882" s="149">
        <f>IF(N882="základní",J882,0)</f>
        <v>0</v>
      </c>
      <c r="BF882" s="149">
        <f>IF(N882="snížená",J882,0)</f>
        <v>0</v>
      </c>
      <c r="BG882" s="149">
        <f>IF(N882="zákl. přenesená",J882,0)</f>
        <v>0</v>
      </c>
      <c r="BH882" s="149">
        <f>IF(N882="sníž. přenesená",J882,0)</f>
        <v>0</v>
      </c>
      <c r="BI882" s="149">
        <f>IF(N882="nulová",J882,0)</f>
        <v>0</v>
      </c>
      <c r="BJ882" s="17" t="s">
        <v>83</v>
      </c>
      <c r="BK882" s="149">
        <f>ROUND(I882*H882,2)</f>
        <v>0</v>
      </c>
      <c r="BL882" s="17" t="s">
        <v>272</v>
      </c>
      <c r="BM882" s="148" t="s">
        <v>1086</v>
      </c>
    </row>
    <row r="883" spans="2:65" s="13" customFormat="1" ht="10">
      <c r="B883" s="157"/>
      <c r="D883" s="151" t="s">
        <v>183</v>
      </c>
      <c r="E883" s="158" t="s">
        <v>1</v>
      </c>
      <c r="F883" s="159" t="s">
        <v>1087</v>
      </c>
      <c r="H883" s="160">
        <v>28.8</v>
      </c>
      <c r="I883" s="161"/>
      <c r="L883" s="157"/>
      <c r="M883" s="162"/>
      <c r="T883" s="163"/>
      <c r="AT883" s="158" t="s">
        <v>183</v>
      </c>
      <c r="AU883" s="158" t="s">
        <v>85</v>
      </c>
      <c r="AV883" s="13" t="s">
        <v>85</v>
      </c>
      <c r="AW883" s="13" t="s">
        <v>32</v>
      </c>
      <c r="AX883" s="13" t="s">
        <v>76</v>
      </c>
      <c r="AY883" s="158" t="s">
        <v>174</v>
      </c>
    </row>
    <row r="884" spans="2:65" s="13" customFormat="1" ht="10">
      <c r="B884" s="157"/>
      <c r="D884" s="151" t="s">
        <v>183</v>
      </c>
      <c r="E884" s="158" t="s">
        <v>1</v>
      </c>
      <c r="F884" s="159" t="s">
        <v>1088</v>
      </c>
      <c r="H884" s="160">
        <v>1.5</v>
      </c>
      <c r="I884" s="161"/>
      <c r="L884" s="157"/>
      <c r="M884" s="162"/>
      <c r="T884" s="163"/>
      <c r="AT884" s="158" t="s">
        <v>183</v>
      </c>
      <c r="AU884" s="158" t="s">
        <v>85</v>
      </c>
      <c r="AV884" s="13" t="s">
        <v>85</v>
      </c>
      <c r="AW884" s="13" t="s">
        <v>32</v>
      </c>
      <c r="AX884" s="13" t="s">
        <v>76</v>
      </c>
      <c r="AY884" s="158" t="s">
        <v>174</v>
      </c>
    </row>
    <row r="885" spans="2:65" s="14" customFormat="1" ht="10">
      <c r="B885" s="164"/>
      <c r="D885" s="151" t="s">
        <v>183</v>
      </c>
      <c r="E885" s="165" t="s">
        <v>1</v>
      </c>
      <c r="F885" s="166" t="s">
        <v>187</v>
      </c>
      <c r="H885" s="167">
        <v>30.3</v>
      </c>
      <c r="I885" s="168"/>
      <c r="L885" s="164"/>
      <c r="M885" s="169"/>
      <c r="T885" s="170"/>
      <c r="AT885" s="165" t="s">
        <v>183</v>
      </c>
      <c r="AU885" s="165" t="s">
        <v>85</v>
      </c>
      <c r="AV885" s="14" t="s">
        <v>188</v>
      </c>
      <c r="AW885" s="14" t="s">
        <v>32</v>
      </c>
      <c r="AX885" s="14" t="s">
        <v>76</v>
      </c>
      <c r="AY885" s="165" t="s">
        <v>174</v>
      </c>
    </row>
    <row r="886" spans="2:65" s="15" customFormat="1" ht="10">
      <c r="B886" s="171"/>
      <c r="D886" s="151" t="s">
        <v>183</v>
      </c>
      <c r="E886" s="172" t="s">
        <v>1</v>
      </c>
      <c r="F886" s="173" t="s">
        <v>189</v>
      </c>
      <c r="H886" s="174">
        <v>30.3</v>
      </c>
      <c r="I886" s="175"/>
      <c r="L886" s="171"/>
      <c r="M886" s="176"/>
      <c r="T886" s="177"/>
      <c r="AT886" s="172" t="s">
        <v>183</v>
      </c>
      <c r="AU886" s="172" t="s">
        <v>85</v>
      </c>
      <c r="AV886" s="15" t="s">
        <v>181</v>
      </c>
      <c r="AW886" s="15" t="s">
        <v>32</v>
      </c>
      <c r="AX886" s="15" t="s">
        <v>83</v>
      </c>
      <c r="AY886" s="172" t="s">
        <v>174</v>
      </c>
    </row>
    <row r="887" spans="2:65" s="1" customFormat="1" ht="24.15" customHeight="1">
      <c r="B887" s="32"/>
      <c r="C887" s="178" t="s">
        <v>1089</v>
      </c>
      <c r="D887" s="178" t="s">
        <v>256</v>
      </c>
      <c r="E887" s="179" t="s">
        <v>1090</v>
      </c>
      <c r="F887" s="180" t="s">
        <v>1091</v>
      </c>
      <c r="G887" s="181" t="s">
        <v>439</v>
      </c>
      <c r="H887" s="182">
        <v>3.222</v>
      </c>
      <c r="I887" s="183"/>
      <c r="J887" s="184">
        <f>ROUND(I887*H887,2)</f>
        <v>0</v>
      </c>
      <c r="K887" s="180" t="s">
        <v>180</v>
      </c>
      <c r="L887" s="185"/>
      <c r="M887" s="186" t="s">
        <v>1</v>
      </c>
      <c r="N887" s="187" t="s">
        <v>41</v>
      </c>
      <c r="P887" s="146">
        <f>O887*H887</f>
        <v>0</v>
      </c>
      <c r="Q887" s="146">
        <v>7.0000000000000001E-3</v>
      </c>
      <c r="R887" s="146">
        <f>Q887*H887</f>
        <v>2.2554000000000001E-2</v>
      </c>
      <c r="S887" s="146">
        <v>0</v>
      </c>
      <c r="T887" s="147">
        <f>S887*H887</f>
        <v>0</v>
      </c>
      <c r="AR887" s="148" t="s">
        <v>363</v>
      </c>
      <c r="AT887" s="148" t="s">
        <v>256</v>
      </c>
      <c r="AU887" s="148" t="s">
        <v>85</v>
      </c>
      <c r="AY887" s="17" t="s">
        <v>174</v>
      </c>
      <c r="BE887" s="149">
        <f>IF(N887="základní",J887,0)</f>
        <v>0</v>
      </c>
      <c r="BF887" s="149">
        <f>IF(N887="snížená",J887,0)</f>
        <v>0</v>
      </c>
      <c r="BG887" s="149">
        <f>IF(N887="zákl. přenesená",J887,0)</f>
        <v>0</v>
      </c>
      <c r="BH887" s="149">
        <f>IF(N887="sníž. přenesená",J887,0)</f>
        <v>0</v>
      </c>
      <c r="BI887" s="149">
        <f>IF(N887="nulová",J887,0)</f>
        <v>0</v>
      </c>
      <c r="BJ887" s="17" t="s">
        <v>83</v>
      </c>
      <c r="BK887" s="149">
        <f>ROUND(I887*H887,2)</f>
        <v>0</v>
      </c>
      <c r="BL887" s="17" t="s">
        <v>272</v>
      </c>
      <c r="BM887" s="148" t="s">
        <v>1092</v>
      </c>
    </row>
    <row r="888" spans="2:65" s="13" customFormat="1" ht="10">
      <c r="B888" s="157"/>
      <c r="D888" s="151" t="s">
        <v>183</v>
      </c>
      <c r="E888" s="158" t="s">
        <v>1</v>
      </c>
      <c r="F888" s="159" t="s">
        <v>1093</v>
      </c>
      <c r="H888" s="160">
        <v>3.222</v>
      </c>
      <c r="I888" s="161"/>
      <c r="L888" s="157"/>
      <c r="M888" s="162"/>
      <c r="T888" s="163"/>
      <c r="AT888" s="158" t="s">
        <v>183</v>
      </c>
      <c r="AU888" s="158" t="s">
        <v>85</v>
      </c>
      <c r="AV888" s="13" t="s">
        <v>85</v>
      </c>
      <c r="AW888" s="13" t="s">
        <v>32</v>
      </c>
      <c r="AX888" s="13" t="s">
        <v>76</v>
      </c>
      <c r="AY888" s="158" t="s">
        <v>174</v>
      </c>
    </row>
    <row r="889" spans="2:65" s="14" customFormat="1" ht="10">
      <c r="B889" s="164"/>
      <c r="D889" s="151" t="s">
        <v>183</v>
      </c>
      <c r="E889" s="165" t="s">
        <v>1</v>
      </c>
      <c r="F889" s="166" t="s">
        <v>187</v>
      </c>
      <c r="H889" s="167">
        <v>3.222</v>
      </c>
      <c r="I889" s="168"/>
      <c r="L889" s="164"/>
      <c r="M889" s="169"/>
      <c r="T889" s="170"/>
      <c r="AT889" s="165" t="s">
        <v>183</v>
      </c>
      <c r="AU889" s="165" t="s">
        <v>85</v>
      </c>
      <c r="AV889" s="14" t="s">
        <v>188</v>
      </c>
      <c r="AW889" s="14" t="s">
        <v>32</v>
      </c>
      <c r="AX889" s="14" t="s">
        <v>76</v>
      </c>
      <c r="AY889" s="165" t="s">
        <v>174</v>
      </c>
    </row>
    <row r="890" spans="2:65" s="15" customFormat="1" ht="10">
      <c r="B890" s="171"/>
      <c r="D890" s="151" t="s">
        <v>183</v>
      </c>
      <c r="E890" s="172" t="s">
        <v>1</v>
      </c>
      <c r="F890" s="173" t="s">
        <v>189</v>
      </c>
      <c r="H890" s="174">
        <v>3.222</v>
      </c>
      <c r="I890" s="175"/>
      <c r="L890" s="171"/>
      <c r="M890" s="176"/>
      <c r="T890" s="177"/>
      <c r="AT890" s="172" t="s">
        <v>183</v>
      </c>
      <c r="AU890" s="172" t="s">
        <v>85</v>
      </c>
      <c r="AV890" s="15" t="s">
        <v>181</v>
      </c>
      <c r="AW890" s="15" t="s">
        <v>32</v>
      </c>
      <c r="AX890" s="15" t="s">
        <v>83</v>
      </c>
      <c r="AY890" s="172" t="s">
        <v>174</v>
      </c>
    </row>
    <row r="891" spans="2:65" s="1" customFormat="1" ht="24.15" customHeight="1">
      <c r="B891" s="32"/>
      <c r="C891" s="178" t="s">
        <v>1094</v>
      </c>
      <c r="D891" s="178" t="s">
        <v>256</v>
      </c>
      <c r="E891" s="179" t="s">
        <v>1095</v>
      </c>
      <c r="F891" s="180" t="s">
        <v>1096</v>
      </c>
      <c r="G891" s="181" t="s">
        <v>439</v>
      </c>
      <c r="H891" s="182">
        <v>221.113</v>
      </c>
      <c r="I891" s="183"/>
      <c r="J891" s="184">
        <f>ROUND(I891*H891,2)</f>
        <v>0</v>
      </c>
      <c r="K891" s="180" t="s">
        <v>180</v>
      </c>
      <c r="L891" s="185"/>
      <c r="M891" s="186" t="s">
        <v>1</v>
      </c>
      <c r="N891" s="187" t="s">
        <v>41</v>
      </c>
      <c r="P891" s="146">
        <f>O891*H891</f>
        <v>0</v>
      </c>
      <c r="Q891" s="146">
        <v>8.0000000000000002E-3</v>
      </c>
      <c r="R891" s="146">
        <f>Q891*H891</f>
        <v>1.768904</v>
      </c>
      <c r="S891" s="146">
        <v>0</v>
      </c>
      <c r="T891" s="147">
        <f>S891*H891</f>
        <v>0</v>
      </c>
      <c r="AR891" s="148" t="s">
        <v>363</v>
      </c>
      <c r="AT891" s="148" t="s">
        <v>256</v>
      </c>
      <c r="AU891" s="148" t="s">
        <v>85</v>
      </c>
      <c r="AY891" s="17" t="s">
        <v>174</v>
      </c>
      <c r="BE891" s="149">
        <f>IF(N891="základní",J891,0)</f>
        <v>0</v>
      </c>
      <c r="BF891" s="149">
        <f>IF(N891="snížená",J891,0)</f>
        <v>0</v>
      </c>
      <c r="BG891" s="149">
        <f>IF(N891="zákl. přenesená",J891,0)</f>
        <v>0</v>
      </c>
      <c r="BH891" s="149">
        <f>IF(N891="sníž. přenesená",J891,0)</f>
        <v>0</v>
      </c>
      <c r="BI891" s="149">
        <f>IF(N891="nulová",J891,0)</f>
        <v>0</v>
      </c>
      <c r="BJ891" s="17" t="s">
        <v>83</v>
      </c>
      <c r="BK891" s="149">
        <f>ROUND(I891*H891,2)</f>
        <v>0</v>
      </c>
      <c r="BL891" s="17" t="s">
        <v>272</v>
      </c>
      <c r="BM891" s="148" t="s">
        <v>1097</v>
      </c>
    </row>
    <row r="892" spans="2:65" s="13" customFormat="1" ht="10">
      <c r="B892" s="157"/>
      <c r="D892" s="151" t="s">
        <v>183</v>
      </c>
      <c r="E892" s="158" t="s">
        <v>1</v>
      </c>
      <c r="F892" s="159" t="s">
        <v>1098</v>
      </c>
      <c r="H892" s="160">
        <v>3.7</v>
      </c>
      <c r="I892" s="161"/>
      <c r="L892" s="157"/>
      <c r="M892" s="162"/>
      <c r="T892" s="163"/>
      <c r="AT892" s="158" t="s">
        <v>183</v>
      </c>
      <c r="AU892" s="158" t="s">
        <v>85</v>
      </c>
      <c r="AV892" s="13" t="s">
        <v>85</v>
      </c>
      <c r="AW892" s="13" t="s">
        <v>32</v>
      </c>
      <c r="AX892" s="13" t="s">
        <v>76</v>
      </c>
      <c r="AY892" s="158" t="s">
        <v>174</v>
      </c>
    </row>
    <row r="893" spans="2:65" s="13" customFormat="1" ht="10">
      <c r="B893" s="157"/>
      <c r="D893" s="151" t="s">
        <v>183</v>
      </c>
      <c r="E893" s="158" t="s">
        <v>1</v>
      </c>
      <c r="F893" s="159" t="s">
        <v>1099</v>
      </c>
      <c r="H893" s="160">
        <v>81.599999999999994</v>
      </c>
      <c r="I893" s="161"/>
      <c r="L893" s="157"/>
      <c r="M893" s="162"/>
      <c r="T893" s="163"/>
      <c r="AT893" s="158" t="s">
        <v>183</v>
      </c>
      <c r="AU893" s="158" t="s">
        <v>85</v>
      </c>
      <c r="AV893" s="13" t="s">
        <v>85</v>
      </c>
      <c r="AW893" s="13" t="s">
        <v>32</v>
      </c>
      <c r="AX893" s="13" t="s">
        <v>76</v>
      </c>
      <c r="AY893" s="158" t="s">
        <v>174</v>
      </c>
    </row>
    <row r="894" spans="2:65" s="13" customFormat="1" ht="10">
      <c r="B894" s="157"/>
      <c r="D894" s="151" t="s">
        <v>183</v>
      </c>
      <c r="E894" s="158" t="s">
        <v>1</v>
      </c>
      <c r="F894" s="159" t="s">
        <v>1100</v>
      </c>
      <c r="H894" s="160">
        <v>42.744</v>
      </c>
      <c r="I894" s="161"/>
      <c r="L894" s="157"/>
      <c r="M894" s="162"/>
      <c r="T894" s="163"/>
      <c r="AT894" s="158" t="s">
        <v>183</v>
      </c>
      <c r="AU894" s="158" t="s">
        <v>85</v>
      </c>
      <c r="AV894" s="13" t="s">
        <v>85</v>
      </c>
      <c r="AW894" s="13" t="s">
        <v>32</v>
      </c>
      <c r="AX894" s="13" t="s">
        <v>76</v>
      </c>
      <c r="AY894" s="158" t="s">
        <v>174</v>
      </c>
    </row>
    <row r="895" spans="2:65" s="13" customFormat="1" ht="10">
      <c r="B895" s="157"/>
      <c r="D895" s="151" t="s">
        <v>183</v>
      </c>
      <c r="E895" s="158" t="s">
        <v>1</v>
      </c>
      <c r="F895" s="159" t="s">
        <v>1101</v>
      </c>
      <c r="H895" s="160">
        <v>7.6130000000000004</v>
      </c>
      <c r="I895" s="161"/>
      <c r="L895" s="157"/>
      <c r="M895" s="162"/>
      <c r="T895" s="163"/>
      <c r="AT895" s="158" t="s">
        <v>183</v>
      </c>
      <c r="AU895" s="158" t="s">
        <v>85</v>
      </c>
      <c r="AV895" s="13" t="s">
        <v>85</v>
      </c>
      <c r="AW895" s="13" t="s">
        <v>32</v>
      </c>
      <c r="AX895" s="13" t="s">
        <v>76</v>
      </c>
      <c r="AY895" s="158" t="s">
        <v>174</v>
      </c>
    </row>
    <row r="896" spans="2:65" s="13" customFormat="1" ht="10">
      <c r="B896" s="157"/>
      <c r="D896" s="151" t="s">
        <v>183</v>
      </c>
      <c r="E896" s="158" t="s">
        <v>1</v>
      </c>
      <c r="F896" s="159" t="s">
        <v>1102</v>
      </c>
      <c r="H896" s="160">
        <v>8.0519999999999996</v>
      </c>
      <c r="I896" s="161"/>
      <c r="L896" s="157"/>
      <c r="M896" s="162"/>
      <c r="T896" s="163"/>
      <c r="AT896" s="158" t="s">
        <v>183</v>
      </c>
      <c r="AU896" s="158" t="s">
        <v>85</v>
      </c>
      <c r="AV896" s="13" t="s">
        <v>85</v>
      </c>
      <c r="AW896" s="13" t="s">
        <v>32</v>
      </c>
      <c r="AX896" s="13" t="s">
        <v>76</v>
      </c>
      <c r="AY896" s="158" t="s">
        <v>174</v>
      </c>
    </row>
    <row r="897" spans="2:65" s="13" customFormat="1" ht="10">
      <c r="B897" s="157"/>
      <c r="D897" s="151" t="s">
        <v>183</v>
      </c>
      <c r="E897" s="158" t="s">
        <v>1</v>
      </c>
      <c r="F897" s="159" t="s">
        <v>1103</v>
      </c>
      <c r="H897" s="160">
        <v>39</v>
      </c>
      <c r="I897" s="161"/>
      <c r="L897" s="157"/>
      <c r="M897" s="162"/>
      <c r="T897" s="163"/>
      <c r="AT897" s="158" t="s">
        <v>183</v>
      </c>
      <c r="AU897" s="158" t="s">
        <v>85</v>
      </c>
      <c r="AV897" s="13" t="s">
        <v>85</v>
      </c>
      <c r="AW897" s="13" t="s">
        <v>32</v>
      </c>
      <c r="AX897" s="13" t="s">
        <v>76</v>
      </c>
      <c r="AY897" s="158" t="s">
        <v>174</v>
      </c>
    </row>
    <row r="898" spans="2:65" s="13" customFormat="1" ht="10">
      <c r="B898" s="157"/>
      <c r="D898" s="151" t="s">
        <v>183</v>
      </c>
      <c r="E898" s="158" t="s">
        <v>1</v>
      </c>
      <c r="F898" s="159" t="s">
        <v>1104</v>
      </c>
      <c r="H898" s="160">
        <v>12.422000000000001</v>
      </c>
      <c r="I898" s="161"/>
      <c r="L898" s="157"/>
      <c r="M898" s="162"/>
      <c r="T898" s="163"/>
      <c r="AT898" s="158" t="s">
        <v>183</v>
      </c>
      <c r="AU898" s="158" t="s">
        <v>85</v>
      </c>
      <c r="AV898" s="13" t="s">
        <v>85</v>
      </c>
      <c r="AW898" s="13" t="s">
        <v>32</v>
      </c>
      <c r="AX898" s="13" t="s">
        <v>76</v>
      </c>
      <c r="AY898" s="158" t="s">
        <v>174</v>
      </c>
    </row>
    <row r="899" spans="2:65" s="13" customFormat="1" ht="10">
      <c r="B899" s="157"/>
      <c r="D899" s="151" t="s">
        <v>183</v>
      </c>
      <c r="E899" s="158" t="s">
        <v>1</v>
      </c>
      <c r="F899" s="159" t="s">
        <v>1105</v>
      </c>
      <c r="H899" s="160">
        <v>12.416</v>
      </c>
      <c r="I899" s="161"/>
      <c r="L899" s="157"/>
      <c r="M899" s="162"/>
      <c r="T899" s="163"/>
      <c r="AT899" s="158" t="s">
        <v>183</v>
      </c>
      <c r="AU899" s="158" t="s">
        <v>85</v>
      </c>
      <c r="AV899" s="13" t="s">
        <v>85</v>
      </c>
      <c r="AW899" s="13" t="s">
        <v>32</v>
      </c>
      <c r="AX899" s="13" t="s">
        <v>76</v>
      </c>
      <c r="AY899" s="158" t="s">
        <v>174</v>
      </c>
    </row>
    <row r="900" spans="2:65" s="13" customFormat="1" ht="10">
      <c r="B900" s="157"/>
      <c r="D900" s="151" t="s">
        <v>183</v>
      </c>
      <c r="E900" s="158" t="s">
        <v>1</v>
      </c>
      <c r="F900" s="159" t="s">
        <v>1106</v>
      </c>
      <c r="H900" s="160">
        <v>6.9660000000000002</v>
      </c>
      <c r="I900" s="161"/>
      <c r="L900" s="157"/>
      <c r="M900" s="162"/>
      <c r="T900" s="163"/>
      <c r="AT900" s="158" t="s">
        <v>183</v>
      </c>
      <c r="AU900" s="158" t="s">
        <v>85</v>
      </c>
      <c r="AV900" s="13" t="s">
        <v>85</v>
      </c>
      <c r="AW900" s="13" t="s">
        <v>32</v>
      </c>
      <c r="AX900" s="13" t="s">
        <v>76</v>
      </c>
      <c r="AY900" s="158" t="s">
        <v>174</v>
      </c>
    </row>
    <row r="901" spans="2:65" s="13" customFormat="1" ht="10">
      <c r="B901" s="157"/>
      <c r="D901" s="151" t="s">
        <v>183</v>
      </c>
      <c r="E901" s="158" t="s">
        <v>1</v>
      </c>
      <c r="F901" s="159" t="s">
        <v>1107</v>
      </c>
      <c r="H901" s="160">
        <v>6.6</v>
      </c>
      <c r="I901" s="161"/>
      <c r="L901" s="157"/>
      <c r="M901" s="162"/>
      <c r="T901" s="163"/>
      <c r="AT901" s="158" t="s">
        <v>183</v>
      </c>
      <c r="AU901" s="158" t="s">
        <v>85</v>
      </c>
      <c r="AV901" s="13" t="s">
        <v>85</v>
      </c>
      <c r="AW901" s="13" t="s">
        <v>32</v>
      </c>
      <c r="AX901" s="13" t="s">
        <v>76</v>
      </c>
      <c r="AY901" s="158" t="s">
        <v>174</v>
      </c>
    </row>
    <row r="902" spans="2:65" s="14" customFormat="1" ht="10">
      <c r="B902" s="164"/>
      <c r="D902" s="151" t="s">
        <v>183</v>
      </c>
      <c r="E902" s="165" t="s">
        <v>1</v>
      </c>
      <c r="F902" s="166" t="s">
        <v>187</v>
      </c>
      <c r="H902" s="167">
        <v>221.113</v>
      </c>
      <c r="I902" s="168"/>
      <c r="L902" s="164"/>
      <c r="M902" s="169"/>
      <c r="T902" s="170"/>
      <c r="AT902" s="165" t="s">
        <v>183</v>
      </c>
      <c r="AU902" s="165" t="s">
        <v>85</v>
      </c>
      <c r="AV902" s="14" t="s">
        <v>188</v>
      </c>
      <c r="AW902" s="14" t="s">
        <v>32</v>
      </c>
      <c r="AX902" s="14" t="s">
        <v>76</v>
      </c>
      <c r="AY902" s="165" t="s">
        <v>174</v>
      </c>
    </row>
    <row r="903" spans="2:65" s="15" customFormat="1" ht="10">
      <c r="B903" s="171"/>
      <c r="D903" s="151" t="s">
        <v>183</v>
      </c>
      <c r="E903" s="172" t="s">
        <v>1</v>
      </c>
      <c r="F903" s="173" t="s">
        <v>189</v>
      </c>
      <c r="H903" s="174">
        <v>221.113</v>
      </c>
      <c r="I903" s="175"/>
      <c r="L903" s="171"/>
      <c r="M903" s="176"/>
      <c r="T903" s="177"/>
      <c r="AT903" s="172" t="s">
        <v>183</v>
      </c>
      <c r="AU903" s="172" t="s">
        <v>85</v>
      </c>
      <c r="AV903" s="15" t="s">
        <v>181</v>
      </c>
      <c r="AW903" s="15" t="s">
        <v>32</v>
      </c>
      <c r="AX903" s="15" t="s">
        <v>83</v>
      </c>
      <c r="AY903" s="172" t="s">
        <v>174</v>
      </c>
    </row>
    <row r="904" spans="2:65" s="1" customFormat="1" ht="24.15" customHeight="1">
      <c r="B904" s="32"/>
      <c r="C904" s="178" t="s">
        <v>1108</v>
      </c>
      <c r="D904" s="178" t="s">
        <v>256</v>
      </c>
      <c r="E904" s="179" t="s">
        <v>1109</v>
      </c>
      <c r="F904" s="180" t="s">
        <v>1110</v>
      </c>
      <c r="G904" s="181" t="s">
        <v>439</v>
      </c>
      <c r="H904" s="182">
        <v>9.6999999999999993</v>
      </c>
      <c r="I904" s="183"/>
      <c r="J904" s="184">
        <f>ROUND(I904*H904,2)</f>
        <v>0</v>
      </c>
      <c r="K904" s="180" t="s">
        <v>180</v>
      </c>
      <c r="L904" s="185"/>
      <c r="M904" s="186" t="s">
        <v>1</v>
      </c>
      <c r="N904" s="187" t="s">
        <v>41</v>
      </c>
      <c r="P904" s="146">
        <f>O904*H904</f>
        <v>0</v>
      </c>
      <c r="Q904" s="146">
        <v>8.0000000000000002E-3</v>
      </c>
      <c r="R904" s="146">
        <f>Q904*H904</f>
        <v>7.7600000000000002E-2</v>
      </c>
      <c r="S904" s="146">
        <v>0</v>
      </c>
      <c r="T904" s="147">
        <f>S904*H904</f>
        <v>0</v>
      </c>
      <c r="AR904" s="148" t="s">
        <v>363</v>
      </c>
      <c r="AT904" s="148" t="s">
        <v>256</v>
      </c>
      <c r="AU904" s="148" t="s">
        <v>85</v>
      </c>
      <c r="AY904" s="17" t="s">
        <v>174</v>
      </c>
      <c r="BE904" s="149">
        <f>IF(N904="základní",J904,0)</f>
        <v>0</v>
      </c>
      <c r="BF904" s="149">
        <f>IF(N904="snížená",J904,0)</f>
        <v>0</v>
      </c>
      <c r="BG904" s="149">
        <f>IF(N904="zákl. přenesená",J904,0)</f>
        <v>0</v>
      </c>
      <c r="BH904" s="149">
        <f>IF(N904="sníž. přenesená",J904,0)</f>
        <v>0</v>
      </c>
      <c r="BI904" s="149">
        <f>IF(N904="nulová",J904,0)</f>
        <v>0</v>
      </c>
      <c r="BJ904" s="17" t="s">
        <v>83</v>
      </c>
      <c r="BK904" s="149">
        <f>ROUND(I904*H904,2)</f>
        <v>0</v>
      </c>
      <c r="BL904" s="17" t="s">
        <v>272</v>
      </c>
      <c r="BM904" s="148" t="s">
        <v>1111</v>
      </c>
    </row>
    <row r="905" spans="2:65" s="13" customFormat="1" ht="10">
      <c r="B905" s="157"/>
      <c r="D905" s="151" t="s">
        <v>183</v>
      </c>
      <c r="E905" s="158" t="s">
        <v>1</v>
      </c>
      <c r="F905" s="159" t="s">
        <v>1112</v>
      </c>
      <c r="H905" s="160">
        <v>9.6999999999999993</v>
      </c>
      <c r="I905" s="161"/>
      <c r="L905" s="157"/>
      <c r="M905" s="162"/>
      <c r="T905" s="163"/>
      <c r="AT905" s="158" t="s">
        <v>183</v>
      </c>
      <c r="AU905" s="158" t="s">
        <v>85</v>
      </c>
      <c r="AV905" s="13" t="s">
        <v>85</v>
      </c>
      <c r="AW905" s="13" t="s">
        <v>32</v>
      </c>
      <c r="AX905" s="13" t="s">
        <v>76</v>
      </c>
      <c r="AY905" s="158" t="s">
        <v>174</v>
      </c>
    </row>
    <row r="906" spans="2:65" s="14" customFormat="1" ht="10">
      <c r="B906" s="164"/>
      <c r="D906" s="151" t="s">
        <v>183</v>
      </c>
      <c r="E906" s="165" t="s">
        <v>1</v>
      </c>
      <c r="F906" s="166" t="s">
        <v>187</v>
      </c>
      <c r="H906" s="167">
        <v>9.6999999999999993</v>
      </c>
      <c r="I906" s="168"/>
      <c r="L906" s="164"/>
      <c r="M906" s="169"/>
      <c r="T906" s="170"/>
      <c r="AT906" s="165" t="s">
        <v>183</v>
      </c>
      <c r="AU906" s="165" t="s">
        <v>85</v>
      </c>
      <c r="AV906" s="14" t="s">
        <v>188</v>
      </c>
      <c r="AW906" s="14" t="s">
        <v>32</v>
      </c>
      <c r="AX906" s="14" t="s">
        <v>76</v>
      </c>
      <c r="AY906" s="165" t="s">
        <v>174</v>
      </c>
    </row>
    <row r="907" spans="2:65" s="15" customFormat="1" ht="10">
      <c r="B907" s="171"/>
      <c r="D907" s="151" t="s">
        <v>183</v>
      </c>
      <c r="E907" s="172" t="s">
        <v>1</v>
      </c>
      <c r="F907" s="173" t="s">
        <v>189</v>
      </c>
      <c r="H907" s="174">
        <v>9.6999999999999993</v>
      </c>
      <c r="I907" s="175"/>
      <c r="L907" s="171"/>
      <c r="M907" s="176"/>
      <c r="T907" s="177"/>
      <c r="AT907" s="172" t="s">
        <v>183</v>
      </c>
      <c r="AU907" s="172" t="s">
        <v>85</v>
      </c>
      <c r="AV907" s="15" t="s">
        <v>181</v>
      </c>
      <c r="AW907" s="15" t="s">
        <v>32</v>
      </c>
      <c r="AX907" s="15" t="s">
        <v>83</v>
      </c>
      <c r="AY907" s="172" t="s">
        <v>174</v>
      </c>
    </row>
    <row r="908" spans="2:65" s="1" customFormat="1" ht="24.15" customHeight="1">
      <c r="B908" s="32"/>
      <c r="C908" s="178" t="s">
        <v>1113</v>
      </c>
      <c r="D908" s="178" t="s">
        <v>256</v>
      </c>
      <c r="E908" s="179" t="s">
        <v>1114</v>
      </c>
      <c r="F908" s="180" t="s">
        <v>1115</v>
      </c>
      <c r="G908" s="181" t="s">
        <v>439</v>
      </c>
      <c r="H908" s="182">
        <v>2.91</v>
      </c>
      <c r="I908" s="183"/>
      <c r="J908" s="184">
        <f>ROUND(I908*H908,2)</f>
        <v>0</v>
      </c>
      <c r="K908" s="180" t="s">
        <v>180</v>
      </c>
      <c r="L908" s="185"/>
      <c r="M908" s="186" t="s">
        <v>1</v>
      </c>
      <c r="N908" s="187" t="s">
        <v>41</v>
      </c>
      <c r="P908" s="146">
        <f>O908*H908</f>
        <v>0</v>
      </c>
      <c r="Q908" s="146">
        <v>0.01</v>
      </c>
      <c r="R908" s="146">
        <f>Q908*H908</f>
        <v>2.9100000000000001E-2</v>
      </c>
      <c r="S908" s="146">
        <v>0</v>
      </c>
      <c r="T908" s="147">
        <f>S908*H908</f>
        <v>0</v>
      </c>
      <c r="AR908" s="148" t="s">
        <v>363</v>
      </c>
      <c r="AT908" s="148" t="s">
        <v>256</v>
      </c>
      <c r="AU908" s="148" t="s">
        <v>85</v>
      </c>
      <c r="AY908" s="17" t="s">
        <v>174</v>
      </c>
      <c r="BE908" s="149">
        <f>IF(N908="základní",J908,0)</f>
        <v>0</v>
      </c>
      <c r="BF908" s="149">
        <f>IF(N908="snížená",J908,0)</f>
        <v>0</v>
      </c>
      <c r="BG908" s="149">
        <f>IF(N908="zákl. přenesená",J908,0)</f>
        <v>0</v>
      </c>
      <c r="BH908" s="149">
        <f>IF(N908="sníž. přenesená",J908,0)</f>
        <v>0</v>
      </c>
      <c r="BI908" s="149">
        <f>IF(N908="nulová",J908,0)</f>
        <v>0</v>
      </c>
      <c r="BJ908" s="17" t="s">
        <v>83</v>
      </c>
      <c r="BK908" s="149">
        <f>ROUND(I908*H908,2)</f>
        <v>0</v>
      </c>
      <c r="BL908" s="17" t="s">
        <v>272</v>
      </c>
      <c r="BM908" s="148" t="s">
        <v>1116</v>
      </c>
    </row>
    <row r="909" spans="2:65" s="13" customFormat="1" ht="10">
      <c r="B909" s="157"/>
      <c r="D909" s="151" t="s">
        <v>183</v>
      </c>
      <c r="E909" s="158" t="s">
        <v>1</v>
      </c>
      <c r="F909" s="159" t="s">
        <v>1117</v>
      </c>
      <c r="H909" s="160">
        <v>2.91</v>
      </c>
      <c r="I909" s="161"/>
      <c r="L909" s="157"/>
      <c r="M909" s="162"/>
      <c r="T909" s="163"/>
      <c r="AT909" s="158" t="s">
        <v>183</v>
      </c>
      <c r="AU909" s="158" t="s">
        <v>85</v>
      </c>
      <c r="AV909" s="13" t="s">
        <v>85</v>
      </c>
      <c r="AW909" s="13" t="s">
        <v>32</v>
      </c>
      <c r="AX909" s="13" t="s">
        <v>76</v>
      </c>
      <c r="AY909" s="158" t="s">
        <v>174</v>
      </c>
    </row>
    <row r="910" spans="2:65" s="14" customFormat="1" ht="10">
      <c r="B910" s="164"/>
      <c r="D910" s="151" t="s">
        <v>183</v>
      </c>
      <c r="E910" s="165" t="s">
        <v>1</v>
      </c>
      <c r="F910" s="166" t="s">
        <v>187</v>
      </c>
      <c r="H910" s="167">
        <v>2.91</v>
      </c>
      <c r="I910" s="168"/>
      <c r="L910" s="164"/>
      <c r="M910" s="169"/>
      <c r="T910" s="170"/>
      <c r="AT910" s="165" t="s">
        <v>183</v>
      </c>
      <c r="AU910" s="165" t="s">
        <v>85</v>
      </c>
      <c r="AV910" s="14" t="s">
        <v>188</v>
      </c>
      <c r="AW910" s="14" t="s">
        <v>32</v>
      </c>
      <c r="AX910" s="14" t="s">
        <v>76</v>
      </c>
      <c r="AY910" s="165" t="s">
        <v>174</v>
      </c>
    </row>
    <row r="911" spans="2:65" s="15" customFormat="1" ht="10">
      <c r="B911" s="171"/>
      <c r="D911" s="151" t="s">
        <v>183</v>
      </c>
      <c r="E911" s="172" t="s">
        <v>1</v>
      </c>
      <c r="F911" s="173" t="s">
        <v>189</v>
      </c>
      <c r="H911" s="174">
        <v>2.91</v>
      </c>
      <c r="I911" s="175"/>
      <c r="L911" s="171"/>
      <c r="M911" s="176"/>
      <c r="T911" s="177"/>
      <c r="AT911" s="172" t="s">
        <v>183</v>
      </c>
      <c r="AU911" s="172" t="s">
        <v>85</v>
      </c>
      <c r="AV911" s="15" t="s">
        <v>181</v>
      </c>
      <c r="AW911" s="15" t="s">
        <v>32</v>
      </c>
      <c r="AX911" s="15" t="s">
        <v>83</v>
      </c>
      <c r="AY911" s="172" t="s">
        <v>174</v>
      </c>
    </row>
    <row r="912" spans="2:65" s="1" customFormat="1" ht="24.15" customHeight="1">
      <c r="B912" s="32"/>
      <c r="C912" s="178" t="s">
        <v>1118</v>
      </c>
      <c r="D912" s="178" t="s">
        <v>256</v>
      </c>
      <c r="E912" s="179" t="s">
        <v>1119</v>
      </c>
      <c r="F912" s="180" t="s">
        <v>1120</v>
      </c>
      <c r="G912" s="181" t="s">
        <v>883</v>
      </c>
      <c r="H912" s="182">
        <v>166</v>
      </c>
      <c r="I912" s="183"/>
      <c r="J912" s="184">
        <f>ROUND(I912*H912,2)</f>
        <v>0</v>
      </c>
      <c r="K912" s="180" t="s">
        <v>180</v>
      </c>
      <c r="L912" s="185"/>
      <c r="M912" s="186" t="s">
        <v>1</v>
      </c>
      <c r="N912" s="187" t="s">
        <v>41</v>
      </c>
      <c r="P912" s="146">
        <f>O912*H912</f>
        <v>0</v>
      </c>
      <c r="Q912" s="146">
        <v>6.0000000000000002E-5</v>
      </c>
      <c r="R912" s="146">
        <f>Q912*H912</f>
        <v>9.9600000000000001E-3</v>
      </c>
      <c r="S912" s="146">
        <v>0</v>
      </c>
      <c r="T912" s="147">
        <f>S912*H912</f>
        <v>0</v>
      </c>
      <c r="AR912" s="148" t="s">
        <v>363</v>
      </c>
      <c r="AT912" s="148" t="s">
        <v>256</v>
      </c>
      <c r="AU912" s="148" t="s">
        <v>85</v>
      </c>
      <c r="AY912" s="17" t="s">
        <v>174</v>
      </c>
      <c r="BE912" s="149">
        <f>IF(N912="základní",J912,0)</f>
        <v>0</v>
      </c>
      <c r="BF912" s="149">
        <f>IF(N912="snížená",J912,0)</f>
        <v>0</v>
      </c>
      <c r="BG912" s="149">
        <f>IF(N912="zákl. přenesená",J912,0)</f>
        <v>0</v>
      </c>
      <c r="BH912" s="149">
        <f>IF(N912="sníž. přenesená",J912,0)</f>
        <v>0</v>
      </c>
      <c r="BI912" s="149">
        <f>IF(N912="nulová",J912,0)</f>
        <v>0</v>
      </c>
      <c r="BJ912" s="17" t="s">
        <v>83</v>
      </c>
      <c r="BK912" s="149">
        <f>ROUND(I912*H912,2)</f>
        <v>0</v>
      </c>
      <c r="BL912" s="17" t="s">
        <v>272</v>
      </c>
      <c r="BM912" s="148" t="s">
        <v>1121</v>
      </c>
    </row>
    <row r="913" spans="2:65" s="13" customFormat="1" ht="10">
      <c r="B913" s="157"/>
      <c r="D913" s="151" t="s">
        <v>183</v>
      </c>
      <c r="E913" s="158" t="s">
        <v>1</v>
      </c>
      <c r="F913" s="159" t="s">
        <v>1122</v>
      </c>
      <c r="H913" s="160">
        <v>166</v>
      </c>
      <c r="I913" s="161"/>
      <c r="L913" s="157"/>
      <c r="M913" s="162"/>
      <c r="T913" s="163"/>
      <c r="AT913" s="158" t="s">
        <v>183</v>
      </c>
      <c r="AU913" s="158" t="s">
        <v>85</v>
      </c>
      <c r="AV913" s="13" t="s">
        <v>85</v>
      </c>
      <c r="AW913" s="13" t="s">
        <v>32</v>
      </c>
      <c r="AX913" s="13" t="s">
        <v>83</v>
      </c>
      <c r="AY913" s="158" t="s">
        <v>174</v>
      </c>
    </row>
    <row r="914" spans="2:65" s="1" customFormat="1" ht="24.15" customHeight="1">
      <c r="B914" s="32"/>
      <c r="C914" s="137" t="s">
        <v>1123</v>
      </c>
      <c r="D914" s="137" t="s">
        <v>176</v>
      </c>
      <c r="E914" s="138" t="s">
        <v>1124</v>
      </c>
      <c r="F914" s="139" t="s">
        <v>1125</v>
      </c>
      <c r="G914" s="140" t="s">
        <v>758</v>
      </c>
      <c r="H914" s="188"/>
      <c r="I914" s="142"/>
      <c r="J914" s="143">
        <f>ROUND(I914*H914,2)</f>
        <v>0</v>
      </c>
      <c r="K914" s="139" t="s">
        <v>180</v>
      </c>
      <c r="L914" s="32"/>
      <c r="M914" s="144" t="s">
        <v>1</v>
      </c>
      <c r="N914" s="145" t="s">
        <v>41</v>
      </c>
      <c r="P914" s="146">
        <f>O914*H914</f>
        <v>0</v>
      </c>
      <c r="Q914" s="146">
        <v>0</v>
      </c>
      <c r="R914" s="146">
        <f>Q914*H914</f>
        <v>0</v>
      </c>
      <c r="S914" s="146">
        <v>0</v>
      </c>
      <c r="T914" s="147">
        <f>S914*H914</f>
        <v>0</v>
      </c>
      <c r="AR914" s="148" t="s">
        <v>272</v>
      </c>
      <c r="AT914" s="148" t="s">
        <v>176</v>
      </c>
      <c r="AU914" s="148" t="s">
        <v>85</v>
      </c>
      <c r="AY914" s="17" t="s">
        <v>174</v>
      </c>
      <c r="BE914" s="149">
        <f>IF(N914="základní",J914,0)</f>
        <v>0</v>
      </c>
      <c r="BF914" s="149">
        <f>IF(N914="snížená",J914,0)</f>
        <v>0</v>
      </c>
      <c r="BG914" s="149">
        <f>IF(N914="zákl. přenesená",J914,0)</f>
        <v>0</v>
      </c>
      <c r="BH914" s="149">
        <f>IF(N914="sníž. přenesená",J914,0)</f>
        <v>0</v>
      </c>
      <c r="BI914" s="149">
        <f>IF(N914="nulová",J914,0)</f>
        <v>0</v>
      </c>
      <c r="BJ914" s="17" t="s">
        <v>83</v>
      </c>
      <c r="BK914" s="149">
        <f>ROUND(I914*H914,2)</f>
        <v>0</v>
      </c>
      <c r="BL914" s="17" t="s">
        <v>272</v>
      </c>
      <c r="BM914" s="148" t="s">
        <v>1126</v>
      </c>
    </row>
    <row r="915" spans="2:65" s="11" customFormat="1" ht="22.75" customHeight="1">
      <c r="B915" s="125"/>
      <c r="D915" s="126" t="s">
        <v>75</v>
      </c>
      <c r="E915" s="135" t="s">
        <v>1127</v>
      </c>
      <c r="F915" s="135" t="s">
        <v>1128</v>
      </c>
      <c r="I915" s="128"/>
      <c r="J915" s="136">
        <f>BK915</f>
        <v>0</v>
      </c>
      <c r="L915" s="125"/>
      <c r="M915" s="130"/>
      <c r="P915" s="131">
        <f>SUM(P916:P1045)</f>
        <v>0</v>
      </c>
      <c r="R915" s="131">
        <f>SUM(R916:R1045)</f>
        <v>16.91870106</v>
      </c>
      <c r="T915" s="132">
        <f>SUM(T916:T1045)</f>
        <v>35.103119999999997</v>
      </c>
      <c r="AR915" s="126" t="s">
        <v>85</v>
      </c>
      <c r="AT915" s="133" t="s">
        <v>75</v>
      </c>
      <c r="AU915" s="133" t="s">
        <v>83</v>
      </c>
      <c r="AY915" s="126" t="s">
        <v>174</v>
      </c>
      <c r="BK915" s="134">
        <f>SUM(BK916:BK1045)</f>
        <v>0</v>
      </c>
    </row>
    <row r="916" spans="2:65" s="1" customFormat="1" ht="16.5" customHeight="1">
      <c r="B916" s="32"/>
      <c r="C916" s="137" t="s">
        <v>1129</v>
      </c>
      <c r="D916" s="137" t="s">
        <v>176</v>
      </c>
      <c r="E916" s="138" t="s">
        <v>1130</v>
      </c>
      <c r="F916" s="139" t="s">
        <v>1131</v>
      </c>
      <c r="G916" s="140" t="s">
        <v>889</v>
      </c>
      <c r="H916" s="141">
        <v>1</v>
      </c>
      <c r="I916" s="142"/>
      <c r="J916" s="143">
        <f>ROUND(I916*H916,2)</f>
        <v>0</v>
      </c>
      <c r="K916" s="139" t="s">
        <v>1</v>
      </c>
      <c r="L916" s="32"/>
      <c r="M916" s="144" t="s">
        <v>1</v>
      </c>
      <c r="N916" s="145" t="s">
        <v>41</v>
      </c>
      <c r="P916" s="146">
        <f>O916*H916</f>
        <v>0</v>
      </c>
      <c r="Q916" s="146">
        <v>0</v>
      </c>
      <c r="R916" s="146">
        <f>Q916*H916</f>
        <v>0</v>
      </c>
      <c r="S916" s="146">
        <v>0</v>
      </c>
      <c r="T916" s="147">
        <f>S916*H916</f>
        <v>0</v>
      </c>
      <c r="AR916" s="148" t="s">
        <v>272</v>
      </c>
      <c r="AT916" s="148" t="s">
        <v>176</v>
      </c>
      <c r="AU916" s="148" t="s">
        <v>85</v>
      </c>
      <c r="AY916" s="17" t="s">
        <v>174</v>
      </c>
      <c r="BE916" s="149">
        <f>IF(N916="základní",J916,0)</f>
        <v>0</v>
      </c>
      <c r="BF916" s="149">
        <f>IF(N916="snížená",J916,0)</f>
        <v>0</v>
      </c>
      <c r="BG916" s="149">
        <f>IF(N916="zákl. přenesená",J916,0)</f>
        <v>0</v>
      </c>
      <c r="BH916" s="149">
        <f>IF(N916="sníž. přenesená",J916,0)</f>
        <v>0</v>
      </c>
      <c r="BI916" s="149">
        <f>IF(N916="nulová",J916,0)</f>
        <v>0</v>
      </c>
      <c r="BJ916" s="17" t="s">
        <v>83</v>
      </c>
      <c r="BK916" s="149">
        <f>ROUND(I916*H916,2)</f>
        <v>0</v>
      </c>
      <c r="BL916" s="17" t="s">
        <v>272</v>
      </c>
      <c r="BM916" s="148" t="s">
        <v>1132</v>
      </c>
    </row>
    <row r="917" spans="2:65" s="1" customFormat="1" ht="24.15" customHeight="1">
      <c r="B917" s="32"/>
      <c r="C917" s="137" t="s">
        <v>1133</v>
      </c>
      <c r="D917" s="137" t="s">
        <v>176</v>
      </c>
      <c r="E917" s="138" t="s">
        <v>1134</v>
      </c>
      <c r="F917" s="139" t="s">
        <v>1135</v>
      </c>
      <c r="G917" s="140" t="s">
        <v>439</v>
      </c>
      <c r="H917" s="141">
        <v>6.82</v>
      </c>
      <c r="I917" s="142"/>
      <c r="J917" s="143">
        <f>ROUND(I917*H917,2)</f>
        <v>0</v>
      </c>
      <c r="K917" s="139" t="s">
        <v>180</v>
      </c>
      <c r="L917" s="32"/>
      <c r="M917" s="144" t="s">
        <v>1</v>
      </c>
      <c r="N917" s="145" t="s">
        <v>41</v>
      </c>
      <c r="P917" s="146">
        <f>O917*H917</f>
        <v>0</v>
      </c>
      <c r="Q917" s="146">
        <v>0</v>
      </c>
      <c r="R917" s="146">
        <f>Q917*H917</f>
        <v>0</v>
      </c>
      <c r="S917" s="146">
        <v>1.6E-2</v>
      </c>
      <c r="T917" s="147">
        <f>S917*H917</f>
        <v>0.10912000000000001</v>
      </c>
      <c r="AR917" s="148" t="s">
        <v>272</v>
      </c>
      <c r="AT917" s="148" t="s">
        <v>176</v>
      </c>
      <c r="AU917" s="148" t="s">
        <v>85</v>
      </c>
      <c r="AY917" s="17" t="s">
        <v>174</v>
      </c>
      <c r="BE917" s="149">
        <f>IF(N917="základní",J917,0)</f>
        <v>0</v>
      </c>
      <c r="BF917" s="149">
        <f>IF(N917="snížená",J917,0)</f>
        <v>0</v>
      </c>
      <c r="BG917" s="149">
        <f>IF(N917="zákl. přenesená",J917,0)</f>
        <v>0</v>
      </c>
      <c r="BH917" s="149">
        <f>IF(N917="sníž. přenesená",J917,0)</f>
        <v>0</v>
      </c>
      <c r="BI917" s="149">
        <f>IF(N917="nulová",J917,0)</f>
        <v>0</v>
      </c>
      <c r="BJ917" s="17" t="s">
        <v>83</v>
      </c>
      <c r="BK917" s="149">
        <f>ROUND(I917*H917,2)</f>
        <v>0</v>
      </c>
      <c r="BL917" s="17" t="s">
        <v>272</v>
      </c>
      <c r="BM917" s="148" t="s">
        <v>1136</v>
      </c>
    </row>
    <row r="918" spans="2:65" s="12" customFormat="1" ht="10">
      <c r="B918" s="150"/>
      <c r="D918" s="151" t="s">
        <v>183</v>
      </c>
      <c r="E918" s="152" t="s">
        <v>1</v>
      </c>
      <c r="F918" s="153" t="s">
        <v>184</v>
      </c>
      <c r="H918" s="152" t="s">
        <v>1</v>
      </c>
      <c r="I918" s="154"/>
      <c r="L918" s="150"/>
      <c r="M918" s="155"/>
      <c r="T918" s="156"/>
      <c r="AT918" s="152" t="s">
        <v>183</v>
      </c>
      <c r="AU918" s="152" t="s">
        <v>85</v>
      </c>
      <c r="AV918" s="12" t="s">
        <v>83</v>
      </c>
      <c r="AW918" s="12" t="s">
        <v>32</v>
      </c>
      <c r="AX918" s="12" t="s">
        <v>76</v>
      </c>
      <c r="AY918" s="152" t="s">
        <v>174</v>
      </c>
    </row>
    <row r="919" spans="2:65" s="13" customFormat="1" ht="10">
      <c r="B919" s="157"/>
      <c r="D919" s="151" t="s">
        <v>183</v>
      </c>
      <c r="E919" s="158" t="s">
        <v>1</v>
      </c>
      <c r="F919" s="159" t="s">
        <v>1137</v>
      </c>
      <c r="H919" s="160">
        <v>6.82</v>
      </c>
      <c r="I919" s="161"/>
      <c r="L919" s="157"/>
      <c r="M919" s="162"/>
      <c r="T919" s="163"/>
      <c r="AT919" s="158" t="s">
        <v>183</v>
      </c>
      <c r="AU919" s="158" t="s">
        <v>85</v>
      </c>
      <c r="AV919" s="13" t="s">
        <v>85</v>
      </c>
      <c r="AW919" s="13" t="s">
        <v>32</v>
      </c>
      <c r="AX919" s="13" t="s">
        <v>76</v>
      </c>
      <c r="AY919" s="158" t="s">
        <v>174</v>
      </c>
    </row>
    <row r="920" spans="2:65" s="14" customFormat="1" ht="10">
      <c r="B920" s="164"/>
      <c r="D920" s="151" t="s">
        <v>183</v>
      </c>
      <c r="E920" s="165" t="s">
        <v>1</v>
      </c>
      <c r="F920" s="166" t="s">
        <v>187</v>
      </c>
      <c r="H920" s="167">
        <v>6.82</v>
      </c>
      <c r="I920" s="168"/>
      <c r="L920" s="164"/>
      <c r="M920" s="169"/>
      <c r="T920" s="170"/>
      <c r="AT920" s="165" t="s">
        <v>183</v>
      </c>
      <c r="AU920" s="165" t="s">
        <v>85</v>
      </c>
      <c r="AV920" s="14" t="s">
        <v>188</v>
      </c>
      <c r="AW920" s="14" t="s">
        <v>32</v>
      </c>
      <c r="AX920" s="14" t="s">
        <v>76</v>
      </c>
      <c r="AY920" s="165" t="s">
        <v>174</v>
      </c>
    </row>
    <row r="921" spans="2:65" s="15" customFormat="1" ht="10">
      <c r="B921" s="171"/>
      <c r="D921" s="151" t="s">
        <v>183</v>
      </c>
      <c r="E921" s="172" t="s">
        <v>1</v>
      </c>
      <c r="F921" s="173" t="s">
        <v>189</v>
      </c>
      <c r="H921" s="174">
        <v>6.82</v>
      </c>
      <c r="I921" s="175"/>
      <c r="L921" s="171"/>
      <c r="M921" s="176"/>
      <c r="T921" s="177"/>
      <c r="AT921" s="172" t="s">
        <v>183</v>
      </c>
      <c r="AU921" s="172" t="s">
        <v>85</v>
      </c>
      <c r="AV921" s="15" t="s">
        <v>181</v>
      </c>
      <c r="AW921" s="15" t="s">
        <v>32</v>
      </c>
      <c r="AX921" s="15" t="s">
        <v>83</v>
      </c>
      <c r="AY921" s="172" t="s">
        <v>174</v>
      </c>
    </row>
    <row r="922" spans="2:65" s="1" customFormat="1" ht="24.15" customHeight="1">
      <c r="B922" s="32"/>
      <c r="C922" s="137" t="s">
        <v>1138</v>
      </c>
      <c r="D922" s="137" t="s">
        <v>176</v>
      </c>
      <c r="E922" s="138" t="s">
        <v>1139</v>
      </c>
      <c r="F922" s="139" t="s">
        <v>1140</v>
      </c>
      <c r="G922" s="140" t="s">
        <v>439</v>
      </c>
      <c r="H922" s="141">
        <v>7.06</v>
      </c>
      <c r="I922" s="142"/>
      <c r="J922" s="143">
        <f>ROUND(I922*H922,2)</f>
        <v>0</v>
      </c>
      <c r="K922" s="139" t="s">
        <v>180</v>
      </c>
      <c r="L922" s="32"/>
      <c r="M922" s="144" t="s">
        <v>1</v>
      </c>
      <c r="N922" s="145" t="s">
        <v>41</v>
      </c>
      <c r="P922" s="146">
        <f>O922*H922</f>
        <v>0</v>
      </c>
      <c r="Q922" s="146">
        <v>7.2000000000000005E-4</v>
      </c>
      <c r="R922" s="146">
        <f>Q922*H922</f>
        <v>5.0832000000000004E-3</v>
      </c>
      <c r="S922" s="146">
        <v>0</v>
      </c>
      <c r="T922" s="147">
        <f>S922*H922</f>
        <v>0</v>
      </c>
      <c r="AR922" s="148" t="s">
        <v>272</v>
      </c>
      <c r="AT922" s="148" t="s">
        <v>176</v>
      </c>
      <c r="AU922" s="148" t="s">
        <v>85</v>
      </c>
      <c r="AY922" s="17" t="s">
        <v>174</v>
      </c>
      <c r="BE922" s="149">
        <f>IF(N922="základní",J922,0)</f>
        <v>0</v>
      </c>
      <c r="BF922" s="149">
        <f>IF(N922="snížená",J922,0)</f>
        <v>0</v>
      </c>
      <c r="BG922" s="149">
        <f>IF(N922="zákl. přenesená",J922,0)</f>
        <v>0</v>
      </c>
      <c r="BH922" s="149">
        <f>IF(N922="sníž. přenesená",J922,0)</f>
        <v>0</v>
      </c>
      <c r="BI922" s="149">
        <f>IF(N922="nulová",J922,0)</f>
        <v>0</v>
      </c>
      <c r="BJ922" s="17" t="s">
        <v>83</v>
      </c>
      <c r="BK922" s="149">
        <f>ROUND(I922*H922,2)</f>
        <v>0</v>
      </c>
      <c r="BL922" s="17" t="s">
        <v>272</v>
      </c>
      <c r="BM922" s="148" t="s">
        <v>1141</v>
      </c>
    </row>
    <row r="923" spans="2:65" s="13" customFormat="1" ht="10">
      <c r="B923" s="157"/>
      <c r="D923" s="151" t="s">
        <v>183</v>
      </c>
      <c r="E923" s="158" t="s">
        <v>1</v>
      </c>
      <c r="F923" s="159" t="s">
        <v>1142</v>
      </c>
      <c r="H923" s="160">
        <v>7.06</v>
      </c>
      <c r="I923" s="161"/>
      <c r="L923" s="157"/>
      <c r="M923" s="162"/>
      <c r="T923" s="163"/>
      <c r="AT923" s="158" t="s">
        <v>183</v>
      </c>
      <c r="AU923" s="158" t="s">
        <v>85</v>
      </c>
      <c r="AV923" s="13" t="s">
        <v>85</v>
      </c>
      <c r="AW923" s="13" t="s">
        <v>32</v>
      </c>
      <c r="AX923" s="13" t="s">
        <v>76</v>
      </c>
      <c r="AY923" s="158" t="s">
        <v>174</v>
      </c>
    </row>
    <row r="924" spans="2:65" s="14" customFormat="1" ht="10">
      <c r="B924" s="164"/>
      <c r="D924" s="151" t="s">
        <v>183</v>
      </c>
      <c r="E924" s="165" t="s">
        <v>1</v>
      </c>
      <c r="F924" s="166" t="s">
        <v>187</v>
      </c>
      <c r="H924" s="167">
        <v>7.06</v>
      </c>
      <c r="I924" s="168"/>
      <c r="L924" s="164"/>
      <c r="M924" s="169"/>
      <c r="T924" s="170"/>
      <c r="AT924" s="165" t="s">
        <v>183</v>
      </c>
      <c r="AU924" s="165" t="s">
        <v>85</v>
      </c>
      <c r="AV924" s="14" t="s">
        <v>188</v>
      </c>
      <c r="AW924" s="14" t="s">
        <v>32</v>
      </c>
      <c r="AX924" s="14" t="s">
        <v>76</v>
      </c>
      <c r="AY924" s="165" t="s">
        <v>174</v>
      </c>
    </row>
    <row r="925" spans="2:65" s="15" customFormat="1" ht="10">
      <c r="B925" s="171"/>
      <c r="D925" s="151" t="s">
        <v>183</v>
      </c>
      <c r="E925" s="172" t="s">
        <v>1</v>
      </c>
      <c r="F925" s="173" t="s">
        <v>189</v>
      </c>
      <c r="H925" s="174">
        <v>7.06</v>
      </c>
      <c r="I925" s="175"/>
      <c r="L925" s="171"/>
      <c r="M925" s="176"/>
      <c r="T925" s="177"/>
      <c r="AT925" s="172" t="s">
        <v>183</v>
      </c>
      <c r="AU925" s="172" t="s">
        <v>85</v>
      </c>
      <c r="AV925" s="15" t="s">
        <v>181</v>
      </c>
      <c r="AW925" s="15" t="s">
        <v>32</v>
      </c>
      <c r="AX925" s="15" t="s">
        <v>83</v>
      </c>
      <c r="AY925" s="172" t="s">
        <v>174</v>
      </c>
    </row>
    <row r="926" spans="2:65" s="1" customFormat="1" ht="16.5" customHeight="1">
      <c r="B926" s="32"/>
      <c r="C926" s="178" t="s">
        <v>1143</v>
      </c>
      <c r="D926" s="178" t="s">
        <v>256</v>
      </c>
      <c r="E926" s="179" t="s">
        <v>1144</v>
      </c>
      <c r="F926" s="180" t="s">
        <v>1145</v>
      </c>
      <c r="G926" s="181" t="s">
        <v>439</v>
      </c>
      <c r="H926" s="182">
        <v>7.06</v>
      </c>
      <c r="I926" s="183"/>
      <c r="J926" s="184">
        <f>ROUND(I926*H926,2)</f>
        <v>0</v>
      </c>
      <c r="K926" s="180" t="s">
        <v>1</v>
      </c>
      <c r="L926" s="185"/>
      <c r="M926" s="186" t="s">
        <v>1</v>
      </c>
      <c r="N926" s="187" t="s">
        <v>41</v>
      </c>
      <c r="P926" s="146">
        <f>O926*H926</f>
        <v>0</v>
      </c>
      <c r="Q926" s="146">
        <v>0</v>
      </c>
      <c r="R926" s="146">
        <f>Q926*H926</f>
        <v>0</v>
      </c>
      <c r="S926" s="146">
        <v>0</v>
      </c>
      <c r="T926" s="147">
        <f>S926*H926</f>
        <v>0</v>
      </c>
      <c r="AR926" s="148" t="s">
        <v>363</v>
      </c>
      <c r="AT926" s="148" t="s">
        <v>256</v>
      </c>
      <c r="AU926" s="148" t="s">
        <v>85</v>
      </c>
      <c r="AY926" s="17" t="s">
        <v>174</v>
      </c>
      <c r="BE926" s="149">
        <f>IF(N926="základní",J926,0)</f>
        <v>0</v>
      </c>
      <c r="BF926" s="149">
        <f>IF(N926="snížená",J926,0)</f>
        <v>0</v>
      </c>
      <c r="BG926" s="149">
        <f>IF(N926="zákl. přenesená",J926,0)</f>
        <v>0</v>
      </c>
      <c r="BH926" s="149">
        <f>IF(N926="sníž. přenesená",J926,0)</f>
        <v>0</v>
      </c>
      <c r="BI926" s="149">
        <f>IF(N926="nulová",J926,0)</f>
        <v>0</v>
      </c>
      <c r="BJ926" s="17" t="s">
        <v>83</v>
      </c>
      <c r="BK926" s="149">
        <f>ROUND(I926*H926,2)</f>
        <v>0</v>
      </c>
      <c r="BL926" s="17" t="s">
        <v>272</v>
      </c>
      <c r="BM926" s="148" t="s">
        <v>1146</v>
      </c>
    </row>
    <row r="927" spans="2:65" s="1" customFormat="1" ht="16.5" customHeight="1">
      <c r="B927" s="32"/>
      <c r="C927" s="137" t="s">
        <v>1147</v>
      </c>
      <c r="D927" s="137" t="s">
        <v>176</v>
      </c>
      <c r="E927" s="138" t="s">
        <v>1148</v>
      </c>
      <c r="F927" s="139" t="s">
        <v>1149</v>
      </c>
      <c r="G927" s="140" t="s">
        <v>439</v>
      </c>
      <c r="H927" s="141">
        <v>53.034999999999997</v>
      </c>
      <c r="I927" s="142"/>
      <c r="J927" s="143">
        <f>ROUND(I927*H927,2)</f>
        <v>0</v>
      </c>
      <c r="K927" s="139" t="s">
        <v>180</v>
      </c>
      <c r="L927" s="32"/>
      <c r="M927" s="144" t="s">
        <v>1</v>
      </c>
      <c r="N927" s="145" t="s">
        <v>41</v>
      </c>
      <c r="P927" s="146">
        <f>O927*H927</f>
        <v>0</v>
      </c>
      <c r="Q927" s="146">
        <v>0</v>
      </c>
      <c r="R927" s="146">
        <f>Q927*H927</f>
        <v>0</v>
      </c>
      <c r="S927" s="146">
        <v>0</v>
      </c>
      <c r="T927" s="147">
        <f>S927*H927</f>
        <v>0</v>
      </c>
      <c r="AR927" s="148" t="s">
        <v>181</v>
      </c>
      <c r="AT927" s="148" t="s">
        <v>176</v>
      </c>
      <c r="AU927" s="148" t="s">
        <v>85</v>
      </c>
      <c r="AY927" s="17" t="s">
        <v>174</v>
      </c>
      <c r="BE927" s="149">
        <f>IF(N927="základní",J927,0)</f>
        <v>0</v>
      </c>
      <c r="BF927" s="149">
        <f>IF(N927="snížená",J927,0)</f>
        <v>0</v>
      </c>
      <c r="BG927" s="149">
        <f>IF(N927="zákl. přenesená",J927,0)</f>
        <v>0</v>
      </c>
      <c r="BH927" s="149">
        <f>IF(N927="sníž. přenesená",J927,0)</f>
        <v>0</v>
      </c>
      <c r="BI927" s="149">
        <f>IF(N927="nulová",J927,0)</f>
        <v>0</v>
      </c>
      <c r="BJ927" s="17" t="s">
        <v>83</v>
      </c>
      <c r="BK927" s="149">
        <f>ROUND(I927*H927,2)</f>
        <v>0</v>
      </c>
      <c r="BL927" s="17" t="s">
        <v>181</v>
      </c>
      <c r="BM927" s="148" t="s">
        <v>1150</v>
      </c>
    </row>
    <row r="928" spans="2:65" s="13" customFormat="1" ht="10">
      <c r="B928" s="157"/>
      <c r="D928" s="151" t="s">
        <v>183</v>
      </c>
      <c r="E928" s="158" t="s">
        <v>1</v>
      </c>
      <c r="F928" s="159" t="s">
        <v>1151</v>
      </c>
      <c r="H928" s="160">
        <v>6.0350000000000001</v>
      </c>
      <c r="I928" s="161"/>
      <c r="L928" s="157"/>
      <c r="M928" s="162"/>
      <c r="T928" s="163"/>
      <c r="AT928" s="158" t="s">
        <v>183</v>
      </c>
      <c r="AU928" s="158" t="s">
        <v>85</v>
      </c>
      <c r="AV928" s="13" t="s">
        <v>85</v>
      </c>
      <c r="AW928" s="13" t="s">
        <v>32</v>
      </c>
      <c r="AX928" s="13" t="s">
        <v>76</v>
      </c>
      <c r="AY928" s="158" t="s">
        <v>174</v>
      </c>
    </row>
    <row r="929" spans="2:65" s="13" customFormat="1" ht="10">
      <c r="B929" s="157"/>
      <c r="D929" s="151" t="s">
        <v>183</v>
      </c>
      <c r="E929" s="158" t="s">
        <v>1</v>
      </c>
      <c r="F929" s="159" t="s">
        <v>1152</v>
      </c>
      <c r="H929" s="160">
        <v>47</v>
      </c>
      <c r="I929" s="161"/>
      <c r="L929" s="157"/>
      <c r="M929" s="162"/>
      <c r="T929" s="163"/>
      <c r="AT929" s="158" t="s">
        <v>183</v>
      </c>
      <c r="AU929" s="158" t="s">
        <v>85</v>
      </c>
      <c r="AV929" s="13" t="s">
        <v>85</v>
      </c>
      <c r="AW929" s="13" t="s">
        <v>32</v>
      </c>
      <c r="AX929" s="13" t="s">
        <v>76</v>
      </c>
      <c r="AY929" s="158" t="s">
        <v>174</v>
      </c>
    </row>
    <row r="930" spans="2:65" s="14" customFormat="1" ht="10">
      <c r="B930" s="164"/>
      <c r="D930" s="151" t="s">
        <v>183</v>
      </c>
      <c r="E930" s="165" t="s">
        <v>1</v>
      </c>
      <c r="F930" s="166" t="s">
        <v>187</v>
      </c>
      <c r="H930" s="167">
        <v>53.034999999999997</v>
      </c>
      <c r="I930" s="168"/>
      <c r="L930" s="164"/>
      <c r="M930" s="169"/>
      <c r="T930" s="170"/>
      <c r="AT930" s="165" t="s">
        <v>183</v>
      </c>
      <c r="AU930" s="165" t="s">
        <v>85</v>
      </c>
      <c r="AV930" s="14" t="s">
        <v>188</v>
      </c>
      <c r="AW930" s="14" t="s">
        <v>32</v>
      </c>
      <c r="AX930" s="14" t="s">
        <v>76</v>
      </c>
      <c r="AY930" s="165" t="s">
        <v>174</v>
      </c>
    </row>
    <row r="931" spans="2:65" s="15" customFormat="1" ht="10">
      <c r="B931" s="171"/>
      <c r="D931" s="151" t="s">
        <v>183</v>
      </c>
      <c r="E931" s="172" t="s">
        <v>1</v>
      </c>
      <c r="F931" s="173" t="s">
        <v>189</v>
      </c>
      <c r="H931" s="174">
        <v>53.034999999999997</v>
      </c>
      <c r="I931" s="175"/>
      <c r="L931" s="171"/>
      <c r="M931" s="176"/>
      <c r="T931" s="177"/>
      <c r="AT931" s="172" t="s">
        <v>183</v>
      </c>
      <c r="AU931" s="172" t="s">
        <v>85</v>
      </c>
      <c r="AV931" s="15" t="s">
        <v>181</v>
      </c>
      <c r="AW931" s="15" t="s">
        <v>32</v>
      </c>
      <c r="AX931" s="15" t="s">
        <v>83</v>
      </c>
      <c r="AY931" s="172" t="s">
        <v>174</v>
      </c>
    </row>
    <row r="932" spans="2:65" s="1" customFormat="1" ht="16.5" customHeight="1">
      <c r="B932" s="32"/>
      <c r="C932" s="178" t="s">
        <v>1153</v>
      </c>
      <c r="D932" s="178" t="s">
        <v>256</v>
      </c>
      <c r="E932" s="179" t="s">
        <v>1154</v>
      </c>
      <c r="F932" s="180" t="s">
        <v>1155</v>
      </c>
      <c r="G932" s="181" t="s">
        <v>439</v>
      </c>
      <c r="H932" s="182">
        <v>53.034999999999997</v>
      </c>
      <c r="I932" s="183"/>
      <c r="J932" s="184">
        <f>ROUND(I932*H932,2)</f>
        <v>0</v>
      </c>
      <c r="K932" s="180" t="s">
        <v>180</v>
      </c>
      <c r="L932" s="185"/>
      <c r="M932" s="186" t="s">
        <v>1</v>
      </c>
      <c r="N932" s="187" t="s">
        <v>41</v>
      </c>
      <c r="P932" s="146">
        <f>O932*H932</f>
        <v>0</v>
      </c>
      <c r="Q932" s="146">
        <v>3.0000000000000001E-3</v>
      </c>
      <c r="R932" s="146">
        <f>Q932*H932</f>
        <v>0.159105</v>
      </c>
      <c r="S932" s="146">
        <v>0</v>
      </c>
      <c r="T932" s="147">
        <f>S932*H932</f>
        <v>0</v>
      </c>
      <c r="AR932" s="148" t="s">
        <v>224</v>
      </c>
      <c r="AT932" s="148" t="s">
        <v>256</v>
      </c>
      <c r="AU932" s="148" t="s">
        <v>85</v>
      </c>
      <c r="AY932" s="17" t="s">
        <v>174</v>
      </c>
      <c r="BE932" s="149">
        <f>IF(N932="základní",J932,0)</f>
        <v>0</v>
      </c>
      <c r="BF932" s="149">
        <f>IF(N932="snížená",J932,0)</f>
        <v>0</v>
      </c>
      <c r="BG932" s="149">
        <f>IF(N932="zákl. přenesená",J932,0)</f>
        <v>0</v>
      </c>
      <c r="BH932" s="149">
        <f>IF(N932="sníž. přenesená",J932,0)</f>
        <v>0</v>
      </c>
      <c r="BI932" s="149">
        <f>IF(N932="nulová",J932,0)</f>
        <v>0</v>
      </c>
      <c r="BJ932" s="17" t="s">
        <v>83</v>
      </c>
      <c r="BK932" s="149">
        <f>ROUND(I932*H932,2)</f>
        <v>0</v>
      </c>
      <c r="BL932" s="17" t="s">
        <v>181</v>
      </c>
      <c r="BM932" s="148" t="s">
        <v>1156</v>
      </c>
    </row>
    <row r="933" spans="2:65" s="1" customFormat="1" ht="24.15" customHeight="1">
      <c r="B933" s="32"/>
      <c r="C933" s="137" t="s">
        <v>1157</v>
      </c>
      <c r="D933" s="137" t="s">
        <v>176</v>
      </c>
      <c r="E933" s="138" t="s">
        <v>1158</v>
      </c>
      <c r="F933" s="139" t="s">
        <v>1159</v>
      </c>
      <c r="G933" s="140" t="s">
        <v>179</v>
      </c>
      <c r="H933" s="141">
        <v>873.5</v>
      </c>
      <c r="I933" s="142"/>
      <c r="J933" s="143">
        <f>ROUND(I933*H933,2)</f>
        <v>0</v>
      </c>
      <c r="K933" s="139" t="s">
        <v>180</v>
      </c>
      <c r="L933" s="32"/>
      <c r="M933" s="144" t="s">
        <v>1</v>
      </c>
      <c r="N933" s="145" t="s">
        <v>41</v>
      </c>
      <c r="P933" s="146">
        <f>O933*H933</f>
        <v>0</v>
      </c>
      <c r="Q933" s="146">
        <v>0</v>
      </c>
      <c r="R933" s="146">
        <f>Q933*H933</f>
        <v>0</v>
      </c>
      <c r="S933" s="146">
        <v>0.04</v>
      </c>
      <c r="T933" s="147">
        <f>S933*H933</f>
        <v>34.94</v>
      </c>
      <c r="AR933" s="148" t="s">
        <v>272</v>
      </c>
      <c r="AT933" s="148" t="s">
        <v>176</v>
      </c>
      <c r="AU933" s="148" t="s">
        <v>85</v>
      </c>
      <c r="AY933" s="17" t="s">
        <v>174</v>
      </c>
      <c r="BE933" s="149">
        <f>IF(N933="základní",J933,0)</f>
        <v>0</v>
      </c>
      <c r="BF933" s="149">
        <f>IF(N933="snížená",J933,0)</f>
        <v>0</v>
      </c>
      <c r="BG933" s="149">
        <f>IF(N933="zákl. přenesená",J933,0)</f>
        <v>0</v>
      </c>
      <c r="BH933" s="149">
        <f>IF(N933="sníž. přenesená",J933,0)</f>
        <v>0</v>
      </c>
      <c r="BI933" s="149">
        <f>IF(N933="nulová",J933,0)</f>
        <v>0</v>
      </c>
      <c r="BJ933" s="17" t="s">
        <v>83</v>
      </c>
      <c r="BK933" s="149">
        <f>ROUND(I933*H933,2)</f>
        <v>0</v>
      </c>
      <c r="BL933" s="17" t="s">
        <v>272</v>
      </c>
      <c r="BM933" s="148" t="s">
        <v>1160</v>
      </c>
    </row>
    <row r="934" spans="2:65" s="12" customFormat="1" ht="10">
      <c r="B934" s="150"/>
      <c r="D934" s="151" t="s">
        <v>183</v>
      </c>
      <c r="E934" s="152" t="s">
        <v>1</v>
      </c>
      <c r="F934" s="153" t="s">
        <v>838</v>
      </c>
      <c r="H934" s="152" t="s">
        <v>1</v>
      </c>
      <c r="I934" s="154"/>
      <c r="L934" s="150"/>
      <c r="M934" s="155"/>
      <c r="T934" s="156"/>
      <c r="AT934" s="152" t="s">
        <v>183</v>
      </c>
      <c r="AU934" s="152" t="s">
        <v>85</v>
      </c>
      <c r="AV934" s="12" t="s">
        <v>83</v>
      </c>
      <c r="AW934" s="12" t="s">
        <v>32</v>
      </c>
      <c r="AX934" s="12" t="s">
        <v>76</v>
      </c>
      <c r="AY934" s="152" t="s">
        <v>174</v>
      </c>
    </row>
    <row r="935" spans="2:65" s="13" customFormat="1" ht="20">
      <c r="B935" s="157"/>
      <c r="D935" s="151" t="s">
        <v>183</v>
      </c>
      <c r="E935" s="158" t="s">
        <v>1</v>
      </c>
      <c r="F935" s="159" t="s">
        <v>1161</v>
      </c>
      <c r="H935" s="160">
        <v>873.5</v>
      </c>
      <c r="I935" s="161"/>
      <c r="L935" s="157"/>
      <c r="M935" s="162"/>
      <c r="T935" s="163"/>
      <c r="AT935" s="158" t="s">
        <v>183</v>
      </c>
      <c r="AU935" s="158" t="s">
        <v>85</v>
      </c>
      <c r="AV935" s="13" t="s">
        <v>85</v>
      </c>
      <c r="AW935" s="13" t="s">
        <v>32</v>
      </c>
      <c r="AX935" s="13" t="s">
        <v>76</v>
      </c>
      <c r="AY935" s="158" t="s">
        <v>174</v>
      </c>
    </row>
    <row r="936" spans="2:65" s="14" customFormat="1" ht="10">
      <c r="B936" s="164"/>
      <c r="D936" s="151" t="s">
        <v>183</v>
      </c>
      <c r="E936" s="165" t="s">
        <v>1</v>
      </c>
      <c r="F936" s="166" t="s">
        <v>187</v>
      </c>
      <c r="H936" s="167">
        <v>873.5</v>
      </c>
      <c r="I936" s="168"/>
      <c r="L936" s="164"/>
      <c r="M936" s="169"/>
      <c r="T936" s="170"/>
      <c r="AT936" s="165" t="s">
        <v>183</v>
      </c>
      <c r="AU936" s="165" t="s">
        <v>85</v>
      </c>
      <c r="AV936" s="14" t="s">
        <v>188</v>
      </c>
      <c r="AW936" s="14" t="s">
        <v>32</v>
      </c>
      <c r="AX936" s="14" t="s">
        <v>76</v>
      </c>
      <c r="AY936" s="165" t="s">
        <v>174</v>
      </c>
    </row>
    <row r="937" spans="2:65" s="15" customFormat="1" ht="10">
      <c r="B937" s="171"/>
      <c r="D937" s="151" t="s">
        <v>183</v>
      </c>
      <c r="E937" s="172" t="s">
        <v>1</v>
      </c>
      <c r="F937" s="173" t="s">
        <v>189</v>
      </c>
      <c r="H937" s="174">
        <v>873.5</v>
      </c>
      <c r="I937" s="175"/>
      <c r="L937" s="171"/>
      <c r="M937" s="176"/>
      <c r="T937" s="177"/>
      <c r="AT937" s="172" t="s">
        <v>183</v>
      </c>
      <c r="AU937" s="172" t="s">
        <v>85</v>
      </c>
      <c r="AV937" s="15" t="s">
        <v>181</v>
      </c>
      <c r="AW937" s="15" t="s">
        <v>32</v>
      </c>
      <c r="AX937" s="15" t="s">
        <v>83</v>
      </c>
      <c r="AY937" s="172" t="s">
        <v>174</v>
      </c>
    </row>
    <row r="938" spans="2:65" s="1" customFormat="1" ht="16.5" customHeight="1">
      <c r="B938" s="32"/>
      <c r="C938" s="137" t="s">
        <v>1162</v>
      </c>
      <c r="D938" s="137" t="s">
        <v>176</v>
      </c>
      <c r="E938" s="138" t="s">
        <v>1163</v>
      </c>
      <c r="F938" s="139" t="s">
        <v>1164</v>
      </c>
      <c r="G938" s="140" t="s">
        <v>179</v>
      </c>
      <c r="H938" s="141">
        <v>406.11599999999999</v>
      </c>
      <c r="I938" s="142"/>
      <c r="J938" s="143">
        <f>ROUND(I938*H938,2)</f>
        <v>0</v>
      </c>
      <c r="K938" s="139" t="s">
        <v>180</v>
      </c>
      <c r="L938" s="32"/>
      <c r="M938" s="144" t="s">
        <v>1</v>
      </c>
      <c r="N938" s="145" t="s">
        <v>41</v>
      </c>
      <c r="P938" s="146">
        <f>O938*H938</f>
        <v>0</v>
      </c>
      <c r="Q938" s="146">
        <v>1.0000000000000001E-5</v>
      </c>
      <c r="R938" s="146">
        <f>Q938*H938</f>
        <v>4.0611600000000003E-3</v>
      </c>
      <c r="S938" s="146">
        <v>0</v>
      </c>
      <c r="T938" s="147">
        <f>S938*H938</f>
        <v>0</v>
      </c>
      <c r="AR938" s="148" t="s">
        <v>272</v>
      </c>
      <c r="AT938" s="148" t="s">
        <v>176</v>
      </c>
      <c r="AU938" s="148" t="s">
        <v>85</v>
      </c>
      <c r="AY938" s="17" t="s">
        <v>174</v>
      </c>
      <c r="BE938" s="149">
        <f>IF(N938="základní",J938,0)</f>
        <v>0</v>
      </c>
      <c r="BF938" s="149">
        <f>IF(N938="snížená",J938,0)</f>
        <v>0</v>
      </c>
      <c r="BG938" s="149">
        <f>IF(N938="zákl. přenesená",J938,0)</f>
        <v>0</v>
      </c>
      <c r="BH938" s="149">
        <f>IF(N938="sníž. přenesená",J938,0)</f>
        <v>0</v>
      </c>
      <c r="BI938" s="149">
        <f>IF(N938="nulová",J938,0)</f>
        <v>0</v>
      </c>
      <c r="BJ938" s="17" t="s">
        <v>83</v>
      </c>
      <c r="BK938" s="149">
        <f>ROUND(I938*H938,2)</f>
        <v>0</v>
      </c>
      <c r="BL938" s="17" t="s">
        <v>272</v>
      </c>
      <c r="BM938" s="148" t="s">
        <v>1165</v>
      </c>
    </row>
    <row r="939" spans="2:65" s="13" customFormat="1" ht="10">
      <c r="B939" s="157"/>
      <c r="D939" s="151" t="s">
        <v>183</v>
      </c>
      <c r="E939" s="158" t="s">
        <v>1</v>
      </c>
      <c r="F939" s="159" t="s">
        <v>1166</v>
      </c>
      <c r="H939" s="160">
        <v>97.905000000000001</v>
      </c>
      <c r="I939" s="161"/>
      <c r="L939" s="157"/>
      <c r="M939" s="162"/>
      <c r="T939" s="163"/>
      <c r="AT939" s="158" t="s">
        <v>183</v>
      </c>
      <c r="AU939" s="158" t="s">
        <v>85</v>
      </c>
      <c r="AV939" s="13" t="s">
        <v>85</v>
      </c>
      <c r="AW939" s="13" t="s">
        <v>32</v>
      </c>
      <c r="AX939" s="13" t="s">
        <v>76</v>
      </c>
      <c r="AY939" s="158" t="s">
        <v>174</v>
      </c>
    </row>
    <row r="940" spans="2:65" s="13" customFormat="1" ht="10">
      <c r="B940" s="157"/>
      <c r="D940" s="151" t="s">
        <v>183</v>
      </c>
      <c r="E940" s="158" t="s">
        <v>1</v>
      </c>
      <c r="F940" s="159" t="s">
        <v>1167</v>
      </c>
      <c r="H940" s="160">
        <v>32.988</v>
      </c>
      <c r="I940" s="161"/>
      <c r="L940" s="157"/>
      <c r="M940" s="162"/>
      <c r="T940" s="163"/>
      <c r="AT940" s="158" t="s">
        <v>183</v>
      </c>
      <c r="AU940" s="158" t="s">
        <v>85</v>
      </c>
      <c r="AV940" s="13" t="s">
        <v>85</v>
      </c>
      <c r="AW940" s="13" t="s">
        <v>32</v>
      </c>
      <c r="AX940" s="13" t="s">
        <v>76</v>
      </c>
      <c r="AY940" s="158" t="s">
        <v>174</v>
      </c>
    </row>
    <row r="941" spans="2:65" s="13" customFormat="1" ht="10">
      <c r="B941" s="157"/>
      <c r="D941" s="151" t="s">
        <v>183</v>
      </c>
      <c r="E941" s="158" t="s">
        <v>1</v>
      </c>
      <c r="F941" s="159" t="s">
        <v>1168</v>
      </c>
      <c r="H941" s="160">
        <v>2.0859999999999999</v>
      </c>
      <c r="I941" s="161"/>
      <c r="L941" s="157"/>
      <c r="M941" s="162"/>
      <c r="T941" s="163"/>
      <c r="AT941" s="158" t="s">
        <v>183</v>
      </c>
      <c r="AU941" s="158" t="s">
        <v>85</v>
      </c>
      <c r="AV941" s="13" t="s">
        <v>85</v>
      </c>
      <c r="AW941" s="13" t="s">
        <v>32</v>
      </c>
      <c r="AX941" s="13" t="s">
        <v>76</v>
      </c>
      <c r="AY941" s="158" t="s">
        <v>174</v>
      </c>
    </row>
    <row r="942" spans="2:65" s="13" customFormat="1" ht="10">
      <c r="B942" s="157"/>
      <c r="D942" s="151" t="s">
        <v>183</v>
      </c>
      <c r="E942" s="158" t="s">
        <v>1</v>
      </c>
      <c r="F942" s="159" t="s">
        <v>1169</v>
      </c>
      <c r="H942" s="160">
        <v>236.25299999999999</v>
      </c>
      <c r="I942" s="161"/>
      <c r="L942" s="157"/>
      <c r="M942" s="162"/>
      <c r="T942" s="163"/>
      <c r="AT942" s="158" t="s">
        <v>183</v>
      </c>
      <c r="AU942" s="158" t="s">
        <v>85</v>
      </c>
      <c r="AV942" s="13" t="s">
        <v>85</v>
      </c>
      <c r="AW942" s="13" t="s">
        <v>32</v>
      </c>
      <c r="AX942" s="13" t="s">
        <v>76</v>
      </c>
      <c r="AY942" s="158" t="s">
        <v>174</v>
      </c>
    </row>
    <row r="943" spans="2:65" s="13" customFormat="1" ht="10">
      <c r="B943" s="157"/>
      <c r="D943" s="151" t="s">
        <v>183</v>
      </c>
      <c r="E943" s="158" t="s">
        <v>1</v>
      </c>
      <c r="F943" s="159" t="s">
        <v>1170</v>
      </c>
      <c r="H943" s="160">
        <v>21.992000000000001</v>
      </c>
      <c r="I943" s="161"/>
      <c r="L943" s="157"/>
      <c r="M943" s="162"/>
      <c r="T943" s="163"/>
      <c r="AT943" s="158" t="s">
        <v>183</v>
      </c>
      <c r="AU943" s="158" t="s">
        <v>85</v>
      </c>
      <c r="AV943" s="13" t="s">
        <v>85</v>
      </c>
      <c r="AW943" s="13" t="s">
        <v>32</v>
      </c>
      <c r="AX943" s="13" t="s">
        <v>76</v>
      </c>
      <c r="AY943" s="158" t="s">
        <v>174</v>
      </c>
    </row>
    <row r="944" spans="2:65" s="13" customFormat="1" ht="10">
      <c r="B944" s="157"/>
      <c r="D944" s="151" t="s">
        <v>183</v>
      </c>
      <c r="E944" s="158" t="s">
        <v>1</v>
      </c>
      <c r="F944" s="159" t="s">
        <v>1171</v>
      </c>
      <c r="H944" s="160">
        <v>10.721</v>
      </c>
      <c r="I944" s="161"/>
      <c r="L944" s="157"/>
      <c r="M944" s="162"/>
      <c r="T944" s="163"/>
      <c r="AT944" s="158" t="s">
        <v>183</v>
      </c>
      <c r="AU944" s="158" t="s">
        <v>85</v>
      </c>
      <c r="AV944" s="13" t="s">
        <v>85</v>
      </c>
      <c r="AW944" s="13" t="s">
        <v>32</v>
      </c>
      <c r="AX944" s="13" t="s">
        <v>76</v>
      </c>
      <c r="AY944" s="158" t="s">
        <v>174</v>
      </c>
    </row>
    <row r="945" spans="2:65" s="13" customFormat="1" ht="10">
      <c r="B945" s="157"/>
      <c r="D945" s="151" t="s">
        <v>183</v>
      </c>
      <c r="E945" s="158" t="s">
        <v>1</v>
      </c>
      <c r="F945" s="159" t="s">
        <v>1172</v>
      </c>
      <c r="H945" s="160">
        <v>4.1710000000000003</v>
      </c>
      <c r="I945" s="161"/>
      <c r="L945" s="157"/>
      <c r="M945" s="162"/>
      <c r="T945" s="163"/>
      <c r="AT945" s="158" t="s">
        <v>183</v>
      </c>
      <c r="AU945" s="158" t="s">
        <v>85</v>
      </c>
      <c r="AV945" s="13" t="s">
        <v>85</v>
      </c>
      <c r="AW945" s="13" t="s">
        <v>32</v>
      </c>
      <c r="AX945" s="13" t="s">
        <v>76</v>
      </c>
      <c r="AY945" s="158" t="s">
        <v>174</v>
      </c>
    </row>
    <row r="946" spans="2:65" s="15" customFormat="1" ht="10">
      <c r="B946" s="171"/>
      <c r="D946" s="151" t="s">
        <v>183</v>
      </c>
      <c r="E946" s="172" t="s">
        <v>1</v>
      </c>
      <c r="F946" s="173" t="s">
        <v>189</v>
      </c>
      <c r="H946" s="174">
        <v>406.11599999999999</v>
      </c>
      <c r="I946" s="175"/>
      <c r="L946" s="171"/>
      <c r="M946" s="176"/>
      <c r="T946" s="177"/>
      <c r="AT946" s="172" t="s">
        <v>183</v>
      </c>
      <c r="AU946" s="172" t="s">
        <v>85</v>
      </c>
      <c r="AV946" s="15" t="s">
        <v>181</v>
      </c>
      <c r="AW946" s="15" t="s">
        <v>32</v>
      </c>
      <c r="AX946" s="15" t="s">
        <v>83</v>
      </c>
      <c r="AY946" s="172" t="s">
        <v>174</v>
      </c>
    </row>
    <row r="947" spans="2:65" s="1" customFormat="1" ht="16.5" customHeight="1">
      <c r="B947" s="32"/>
      <c r="C947" s="178" t="s">
        <v>1173</v>
      </c>
      <c r="D947" s="178" t="s">
        <v>256</v>
      </c>
      <c r="E947" s="179" t="s">
        <v>1174</v>
      </c>
      <c r="F947" s="180" t="s">
        <v>1175</v>
      </c>
      <c r="G947" s="181" t="s">
        <v>889</v>
      </c>
      <c r="H947" s="182">
        <v>6</v>
      </c>
      <c r="I947" s="183"/>
      <c r="J947" s="184">
        <f t="shared" ref="J947:J954" si="0">ROUND(I947*H947,2)</f>
        <v>0</v>
      </c>
      <c r="K947" s="180" t="s">
        <v>1</v>
      </c>
      <c r="L947" s="185"/>
      <c r="M947" s="186" t="s">
        <v>1</v>
      </c>
      <c r="N947" s="187" t="s">
        <v>41</v>
      </c>
      <c r="P947" s="146">
        <f t="shared" ref="P947:P954" si="1">O947*H947</f>
        <v>0</v>
      </c>
      <c r="Q947" s="146">
        <v>0</v>
      </c>
      <c r="R947" s="146">
        <f t="shared" ref="R947:R954" si="2">Q947*H947</f>
        <v>0</v>
      </c>
      <c r="S947" s="146">
        <v>0</v>
      </c>
      <c r="T947" s="147">
        <f t="shared" ref="T947:T954" si="3">S947*H947</f>
        <v>0</v>
      </c>
      <c r="AR947" s="148" t="s">
        <v>363</v>
      </c>
      <c r="AT947" s="148" t="s">
        <v>256</v>
      </c>
      <c r="AU947" s="148" t="s">
        <v>85</v>
      </c>
      <c r="AY947" s="17" t="s">
        <v>174</v>
      </c>
      <c r="BE947" s="149">
        <f t="shared" ref="BE947:BE954" si="4">IF(N947="základní",J947,0)</f>
        <v>0</v>
      </c>
      <c r="BF947" s="149">
        <f t="shared" ref="BF947:BF954" si="5">IF(N947="snížená",J947,0)</f>
        <v>0</v>
      </c>
      <c r="BG947" s="149">
        <f t="shared" ref="BG947:BG954" si="6">IF(N947="zákl. přenesená",J947,0)</f>
        <v>0</v>
      </c>
      <c r="BH947" s="149">
        <f t="shared" ref="BH947:BH954" si="7">IF(N947="sníž. přenesená",J947,0)</f>
        <v>0</v>
      </c>
      <c r="BI947" s="149">
        <f t="shared" ref="BI947:BI954" si="8">IF(N947="nulová",J947,0)</f>
        <v>0</v>
      </c>
      <c r="BJ947" s="17" t="s">
        <v>83</v>
      </c>
      <c r="BK947" s="149">
        <f t="shared" ref="BK947:BK954" si="9">ROUND(I947*H947,2)</f>
        <v>0</v>
      </c>
      <c r="BL947" s="17" t="s">
        <v>272</v>
      </c>
      <c r="BM947" s="148" t="s">
        <v>1176</v>
      </c>
    </row>
    <row r="948" spans="2:65" s="1" customFormat="1" ht="16.5" customHeight="1">
      <c r="B948" s="32"/>
      <c r="C948" s="178" t="s">
        <v>1177</v>
      </c>
      <c r="D948" s="178" t="s">
        <v>256</v>
      </c>
      <c r="E948" s="179" t="s">
        <v>1178</v>
      </c>
      <c r="F948" s="180" t="s">
        <v>1179</v>
      </c>
      <c r="G948" s="181" t="s">
        <v>889</v>
      </c>
      <c r="H948" s="182">
        <v>3</v>
      </c>
      <c r="I948" s="183"/>
      <c r="J948" s="184">
        <f t="shared" si="0"/>
        <v>0</v>
      </c>
      <c r="K948" s="180" t="s">
        <v>1</v>
      </c>
      <c r="L948" s="185"/>
      <c r="M948" s="186" t="s">
        <v>1</v>
      </c>
      <c r="N948" s="187" t="s">
        <v>41</v>
      </c>
      <c r="P948" s="146">
        <f t="shared" si="1"/>
        <v>0</v>
      </c>
      <c r="Q948" s="146">
        <v>0</v>
      </c>
      <c r="R948" s="146">
        <f t="shared" si="2"/>
        <v>0</v>
      </c>
      <c r="S948" s="146">
        <v>0</v>
      </c>
      <c r="T948" s="147">
        <f t="shared" si="3"/>
        <v>0</v>
      </c>
      <c r="AR948" s="148" t="s">
        <v>363</v>
      </c>
      <c r="AT948" s="148" t="s">
        <v>256</v>
      </c>
      <c r="AU948" s="148" t="s">
        <v>85</v>
      </c>
      <c r="AY948" s="17" t="s">
        <v>174</v>
      </c>
      <c r="BE948" s="149">
        <f t="shared" si="4"/>
        <v>0</v>
      </c>
      <c r="BF948" s="149">
        <f t="shared" si="5"/>
        <v>0</v>
      </c>
      <c r="BG948" s="149">
        <f t="shared" si="6"/>
        <v>0</v>
      </c>
      <c r="BH948" s="149">
        <f t="shared" si="7"/>
        <v>0</v>
      </c>
      <c r="BI948" s="149">
        <f t="shared" si="8"/>
        <v>0</v>
      </c>
      <c r="BJ948" s="17" t="s">
        <v>83</v>
      </c>
      <c r="BK948" s="149">
        <f t="shared" si="9"/>
        <v>0</v>
      </c>
      <c r="BL948" s="17" t="s">
        <v>272</v>
      </c>
      <c r="BM948" s="148" t="s">
        <v>1180</v>
      </c>
    </row>
    <row r="949" spans="2:65" s="1" customFormat="1" ht="16.5" customHeight="1">
      <c r="B949" s="32"/>
      <c r="C949" s="178" t="s">
        <v>1181</v>
      </c>
      <c r="D949" s="178" t="s">
        <v>256</v>
      </c>
      <c r="E949" s="179" t="s">
        <v>1182</v>
      </c>
      <c r="F949" s="180" t="s">
        <v>1183</v>
      </c>
      <c r="G949" s="181" t="s">
        <v>889</v>
      </c>
      <c r="H949" s="182">
        <v>1</v>
      </c>
      <c r="I949" s="183"/>
      <c r="J949" s="184">
        <f t="shared" si="0"/>
        <v>0</v>
      </c>
      <c r="K949" s="180" t="s">
        <v>1</v>
      </c>
      <c r="L949" s="185"/>
      <c r="M949" s="186" t="s">
        <v>1</v>
      </c>
      <c r="N949" s="187" t="s">
        <v>41</v>
      </c>
      <c r="P949" s="146">
        <f t="shared" si="1"/>
        <v>0</v>
      </c>
      <c r="Q949" s="146">
        <v>0</v>
      </c>
      <c r="R949" s="146">
        <f t="shared" si="2"/>
        <v>0</v>
      </c>
      <c r="S949" s="146">
        <v>0</v>
      </c>
      <c r="T949" s="147">
        <f t="shared" si="3"/>
        <v>0</v>
      </c>
      <c r="AR949" s="148" t="s">
        <v>363</v>
      </c>
      <c r="AT949" s="148" t="s">
        <v>256</v>
      </c>
      <c r="AU949" s="148" t="s">
        <v>85</v>
      </c>
      <c r="AY949" s="17" t="s">
        <v>174</v>
      </c>
      <c r="BE949" s="149">
        <f t="shared" si="4"/>
        <v>0</v>
      </c>
      <c r="BF949" s="149">
        <f t="shared" si="5"/>
        <v>0</v>
      </c>
      <c r="BG949" s="149">
        <f t="shared" si="6"/>
        <v>0</v>
      </c>
      <c r="BH949" s="149">
        <f t="shared" si="7"/>
        <v>0</v>
      </c>
      <c r="BI949" s="149">
        <f t="shared" si="8"/>
        <v>0</v>
      </c>
      <c r="BJ949" s="17" t="s">
        <v>83</v>
      </c>
      <c r="BK949" s="149">
        <f t="shared" si="9"/>
        <v>0</v>
      </c>
      <c r="BL949" s="17" t="s">
        <v>272</v>
      </c>
      <c r="BM949" s="148" t="s">
        <v>1184</v>
      </c>
    </row>
    <row r="950" spans="2:65" s="1" customFormat="1" ht="16.5" customHeight="1">
      <c r="B950" s="32"/>
      <c r="C950" s="178" t="s">
        <v>1185</v>
      </c>
      <c r="D950" s="178" t="s">
        <v>256</v>
      </c>
      <c r="E950" s="179" t="s">
        <v>1186</v>
      </c>
      <c r="F950" s="180" t="s">
        <v>1187</v>
      </c>
      <c r="G950" s="181" t="s">
        <v>889</v>
      </c>
      <c r="H950" s="182">
        <v>22</v>
      </c>
      <c r="I950" s="183"/>
      <c r="J950" s="184">
        <f t="shared" si="0"/>
        <v>0</v>
      </c>
      <c r="K950" s="180" t="s">
        <v>1</v>
      </c>
      <c r="L950" s="185"/>
      <c r="M950" s="186" t="s">
        <v>1</v>
      </c>
      <c r="N950" s="187" t="s">
        <v>41</v>
      </c>
      <c r="P950" s="146">
        <f t="shared" si="1"/>
        <v>0</v>
      </c>
      <c r="Q950" s="146">
        <v>0</v>
      </c>
      <c r="R950" s="146">
        <f t="shared" si="2"/>
        <v>0</v>
      </c>
      <c r="S950" s="146">
        <v>0</v>
      </c>
      <c r="T950" s="147">
        <f t="shared" si="3"/>
        <v>0</v>
      </c>
      <c r="AR950" s="148" t="s">
        <v>363</v>
      </c>
      <c r="AT950" s="148" t="s">
        <v>256</v>
      </c>
      <c r="AU950" s="148" t="s">
        <v>85</v>
      </c>
      <c r="AY950" s="17" t="s">
        <v>174</v>
      </c>
      <c r="BE950" s="149">
        <f t="shared" si="4"/>
        <v>0</v>
      </c>
      <c r="BF950" s="149">
        <f t="shared" si="5"/>
        <v>0</v>
      </c>
      <c r="BG950" s="149">
        <f t="shared" si="6"/>
        <v>0</v>
      </c>
      <c r="BH950" s="149">
        <f t="shared" si="7"/>
        <v>0</v>
      </c>
      <c r="BI950" s="149">
        <f t="shared" si="8"/>
        <v>0</v>
      </c>
      <c r="BJ950" s="17" t="s">
        <v>83</v>
      </c>
      <c r="BK950" s="149">
        <f t="shared" si="9"/>
        <v>0</v>
      </c>
      <c r="BL950" s="17" t="s">
        <v>272</v>
      </c>
      <c r="BM950" s="148" t="s">
        <v>1188</v>
      </c>
    </row>
    <row r="951" spans="2:65" s="1" customFormat="1" ht="16.5" customHeight="1">
      <c r="B951" s="32"/>
      <c r="C951" s="178" t="s">
        <v>1189</v>
      </c>
      <c r="D951" s="178" t="s">
        <v>256</v>
      </c>
      <c r="E951" s="179" t="s">
        <v>1190</v>
      </c>
      <c r="F951" s="180" t="s">
        <v>1179</v>
      </c>
      <c r="G951" s="181" t="s">
        <v>889</v>
      </c>
      <c r="H951" s="182">
        <v>2</v>
      </c>
      <c r="I951" s="183"/>
      <c r="J951" s="184">
        <f t="shared" si="0"/>
        <v>0</v>
      </c>
      <c r="K951" s="180" t="s">
        <v>1</v>
      </c>
      <c r="L951" s="185"/>
      <c r="M951" s="186" t="s">
        <v>1</v>
      </c>
      <c r="N951" s="187" t="s">
        <v>41</v>
      </c>
      <c r="P951" s="146">
        <f t="shared" si="1"/>
        <v>0</v>
      </c>
      <c r="Q951" s="146">
        <v>0</v>
      </c>
      <c r="R951" s="146">
        <f t="shared" si="2"/>
        <v>0</v>
      </c>
      <c r="S951" s="146">
        <v>0</v>
      </c>
      <c r="T951" s="147">
        <f t="shared" si="3"/>
        <v>0</v>
      </c>
      <c r="AR951" s="148" t="s">
        <v>363</v>
      </c>
      <c r="AT951" s="148" t="s">
        <v>256</v>
      </c>
      <c r="AU951" s="148" t="s">
        <v>85</v>
      </c>
      <c r="AY951" s="17" t="s">
        <v>174</v>
      </c>
      <c r="BE951" s="149">
        <f t="shared" si="4"/>
        <v>0</v>
      </c>
      <c r="BF951" s="149">
        <f t="shared" si="5"/>
        <v>0</v>
      </c>
      <c r="BG951" s="149">
        <f t="shared" si="6"/>
        <v>0</v>
      </c>
      <c r="BH951" s="149">
        <f t="shared" si="7"/>
        <v>0</v>
      </c>
      <c r="BI951" s="149">
        <f t="shared" si="8"/>
        <v>0</v>
      </c>
      <c r="BJ951" s="17" t="s">
        <v>83</v>
      </c>
      <c r="BK951" s="149">
        <f t="shared" si="9"/>
        <v>0</v>
      </c>
      <c r="BL951" s="17" t="s">
        <v>272</v>
      </c>
      <c r="BM951" s="148" t="s">
        <v>1191</v>
      </c>
    </row>
    <row r="952" spans="2:65" s="1" customFormat="1" ht="16.5" customHeight="1">
      <c r="B952" s="32"/>
      <c r="C952" s="178" t="s">
        <v>1192</v>
      </c>
      <c r="D952" s="178" t="s">
        <v>256</v>
      </c>
      <c r="E952" s="179" t="s">
        <v>1193</v>
      </c>
      <c r="F952" s="180" t="s">
        <v>1194</v>
      </c>
      <c r="G952" s="181" t="s">
        <v>889</v>
      </c>
      <c r="H952" s="182">
        <v>2</v>
      </c>
      <c r="I952" s="183"/>
      <c r="J952" s="184">
        <f t="shared" si="0"/>
        <v>0</v>
      </c>
      <c r="K952" s="180" t="s">
        <v>1</v>
      </c>
      <c r="L952" s="185"/>
      <c r="M952" s="186" t="s">
        <v>1</v>
      </c>
      <c r="N952" s="187" t="s">
        <v>41</v>
      </c>
      <c r="P952" s="146">
        <f t="shared" si="1"/>
        <v>0</v>
      </c>
      <c r="Q952" s="146">
        <v>0</v>
      </c>
      <c r="R952" s="146">
        <f t="shared" si="2"/>
        <v>0</v>
      </c>
      <c r="S952" s="146">
        <v>0</v>
      </c>
      <c r="T952" s="147">
        <f t="shared" si="3"/>
        <v>0</v>
      </c>
      <c r="AR952" s="148" t="s">
        <v>363</v>
      </c>
      <c r="AT952" s="148" t="s">
        <v>256</v>
      </c>
      <c r="AU952" s="148" t="s">
        <v>85</v>
      </c>
      <c r="AY952" s="17" t="s">
        <v>174</v>
      </c>
      <c r="BE952" s="149">
        <f t="shared" si="4"/>
        <v>0</v>
      </c>
      <c r="BF952" s="149">
        <f t="shared" si="5"/>
        <v>0</v>
      </c>
      <c r="BG952" s="149">
        <f t="shared" si="6"/>
        <v>0</v>
      </c>
      <c r="BH952" s="149">
        <f t="shared" si="7"/>
        <v>0</v>
      </c>
      <c r="BI952" s="149">
        <f t="shared" si="8"/>
        <v>0</v>
      </c>
      <c r="BJ952" s="17" t="s">
        <v>83</v>
      </c>
      <c r="BK952" s="149">
        <f t="shared" si="9"/>
        <v>0</v>
      </c>
      <c r="BL952" s="17" t="s">
        <v>272</v>
      </c>
      <c r="BM952" s="148" t="s">
        <v>1195</v>
      </c>
    </row>
    <row r="953" spans="2:65" s="1" customFormat="1" ht="16.5" customHeight="1">
      <c r="B953" s="32"/>
      <c r="C953" s="178" t="s">
        <v>1196</v>
      </c>
      <c r="D953" s="178" t="s">
        <v>256</v>
      </c>
      <c r="E953" s="179" t="s">
        <v>1197</v>
      </c>
      <c r="F953" s="180" t="s">
        <v>1194</v>
      </c>
      <c r="G953" s="181" t="s">
        <v>889</v>
      </c>
      <c r="H953" s="182">
        <v>2</v>
      </c>
      <c r="I953" s="183"/>
      <c r="J953" s="184">
        <f t="shared" si="0"/>
        <v>0</v>
      </c>
      <c r="K953" s="180" t="s">
        <v>1</v>
      </c>
      <c r="L953" s="185"/>
      <c r="M953" s="186" t="s">
        <v>1</v>
      </c>
      <c r="N953" s="187" t="s">
        <v>41</v>
      </c>
      <c r="P953" s="146">
        <f t="shared" si="1"/>
        <v>0</v>
      </c>
      <c r="Q953" s="146">
        <v>0</v>
      </c>
      <c r="R953" s="146">
        <f t="shared" si="2"/>
        <v>0</v>
      </c>
      <c r="S953" s="146">
        <v>0</v>
      </c>
      <c r="T953" s="147">
        <f t="shared" si="3"/>
        <v>0</v>
      </c>
      <c r="AR953" s="148" t="s">
        <v>363</v>
      </c>
      <c r="AT953" s="148" t="s">
        <v>256</v>
      </c>
      <c r="AU953" s="148" t="s">
        <v>85</v>
      </c>
      <c r="AY953" s="17" t="s">
        <v>174</v>
      </c>
      <c r="BE953" s="149">
        <f t="shared" si="4"/>
        <v>0</v>
      </c>
      <c r="BF953" s="149">
        <f t="shared" si="5"/>
        <v>0</v>
      </c>
      <c r="BG953" s="149">
        <f t="shared" si="6"/>
        <v>0</v>
      </c>
      <c r="BH953" s="149">
        <f t="shared" si="7"/>
        <v>0</v>
      </c>
      <c r="BI953" s="149">
        <f t="shared" si="8"/>
        <v>0</v>
      </c>
      <c r="BJ953" s="17" t="s">
        <v>83</v>
      </c>
      <c r="BK953" s="149">
        <f t="shared" si="9"/>
        <v>0</v>
      </c>
      <c r="BL953" s="17" t="s">
        <v>272</v>
      </c>
      <c r="BM953" s="148" t="s">
        <v>1198</v>
      </c>
    </row>
    <row r="954" spans="2:65" s="1" customFormat="1" ht="24.15" customHeight="1">
      <c r="B954" s="32"/>
      <c r="C954" s="137" t="s">
        <v>1199</v>
      </c>
      <c r="D954" s="137" t="s">
        <v>176</v>
      </c>
      <c r="E954" s="138" t="s">
        <v>1200</v>
      </c>
      <c r="F954" s="139" t="s">
        <v>1201</v>
      </c>
      <c r="G954" s="140" t="s">
        <v>179</v>
      </c>
      <c r="H954" s="141">
        <v>2.7850000000000001</v>
      </c>
      <c r="I954" s="142"/>
      <c r="J954" s="143">
        <f t="shared" si="0"/>
        <v>0</v>
      </c>
      <c r="K954" s="139" t="s">
        <v>180</v>
      </c>
      <c r="L954" s="32"/>
      <c r="M954" s="144" t="s">
        <v>1</v>
      </c>
      <c r="N954" s="145" t="s">
        <v>41</v>
      </c>
      <c r="P954" s="146">
        <f t="shared" si="1"/>
        <v>0</v>
      </c>
      <c r="Q954" s="146">
        <v>5.1999999999999995E-4</v>
      </c>
      <c r="R954" s="146">
        <f t="shared" si="2"/>
        <v>1.4482E-3</v>
      </c>
      <c r="S954" s="146">
        <v>0</v>
      </c>
      <c r="T954" s="147">
        <f t="shared" si="3"/>
        <v>0</v>
      </c>
      <c r="AR954" s="148" t="s">
        <v>272</v>
      </c>
      <c r="AT954" s="148" t="s">
        <v>176</v>
      </c>
      <c r="AU954" s="148" t="s">
        <v>85</v>
      </c>
      <c r="AY954" s="17" t="s">
        <v>174</v>
      </c>
      <c r="BE954" s="149">
        <f t="shared" si="4"/>
        <v>0</v>
      </c>
      <c r="BF954" s="149">
        <f t="shared" si="5"/>
        <v>0</v>
      </c>
      <c r="BG954" s="149">
        <f t="shared" si="6"/>
        <v>0</v>
      </c>
      <c r="BH954" s="149">
        <f t="shared" si="7"/>
        <v>0</v>
      </c>
      <c r="BI954" s="149">
        <f t="shared" si="8"/>
        <v>0</v>
      </c>
      <c r="BJ954" s="17" t="s">
        <v>83</v>
      </c>
      <c r="BK954" s="149">
        <f t="shared" si="9"/>
        <v>0</v>
      </c>
      <c r="BL954" s="17" t="s">
        <v>272</v>
      </c>
      <c r="BM954" s="148" t="s">
        <v>1202</v>
      </c>
    </row>
    <row r="955" spans="2:65" s="13" customFormat="1" ht="10">
      <c r="B955" s="157"/>
      <c r="D955" s="151" t="s">
        <v>183</v>
      </c>
      <c r="E955" s="158" t="s">
        <v>1</v>
      </c>
      <c r="F955" s="159" t="s">
        <v>1203</v>
      </c>
      <c r="H955" s="160">
        <v>2.7850000000000001</v>
      </c>
      <c r="I955" s="161"/>
      <c r="L955" s="157"/>
      <c r="M955" s="162"/>
      <c r="T955" s="163"/>
      <c r="AT955" s="158" t="s">
        <v>183</v>
      </c>
      <c r="AU955" s="158" t="s">
        <v>85</v>
      </c>
      <c r="AV955" s="13" t="s">
        <v>85</v>
      </c>
      <c r="AW955" s="13" t="s">
        <v>32</v>
      </c>
      <c r="AX955" s="13" t="s">
        <v>76</v>
      </c>
      <c r="AY955" s="158" t="s">
        <v>174</v>
      </c>
    </row>
    <row r="956" spans="2:65" s="14" customFormat="1" ht="10">
      <c r="B956" s="164"/>
      <c r="D956" s="151" t="s">
        <v>183</v>
      </c>
      <c r="E956" s="165" t="s">
        <v>1</v>
      </c>
      <c r="F956" s="166" t="s">
        <v>187</v>
      </c>
      <c r="H956" s="167">
        <v>2.7850000000000001</v>
      </c>
      <c r="I956" s="168"/>
      <c r="L956" s="164"/>
      <c r="M956" s="169"/>
      <c r="T956" s="170"/>
      <c r="AT956" s="165" t="s">
        <v>183</v>
      </c>
      <c r="AU956" s="165" t="s">
        <v>85</v>
      </c>
      <c r="AV956" s="14" t="s">
        <v>188</v>
      </c>
      <c r="AW956" s="14" t="s">
        <v>32</v>
      </c>
      <c r="AX956" s="14" t="s">
        <v>76</v>
      </c>
      <c r="AY956" s="165" t="s">
        <v>174</v>
      </c>
    </row>
    <row r="957" spans="2:65" s="15" customFormat="1" ht="10">
      <c r="B957" s="171"/>
      <c r="D957" s="151" t="s">
        <v>183</v>
      </c>
      <c r="E957" s="172" t="s">
        <v>1</v>
      </c>
      <c r="F957" s="173" t="s">
        <v>189</v>
      </c>
      <c r="H957" s="174">
        <v>2.7850000000000001</v>
      </c>
      <c r="I957" s="175"/>
      <c r="L957" s="171"/>
      <c r="M957" s="176"/>
      <c r="T957" s="177"/>
      <c r="AT957" s="172" t="s">
        <v>183</v>
      </c>
      <c r="AU957" s="172" t="s">
        <v>85</v>
      </c>
      <c r="AV957" s="15" t="s">
        <v>181</v>
      </c>
      <c r="AW957" s="15" t="s">
        <v>32</v>
      </c>
      <c r="AX957" s="15" t="s">
        <v>83</v>
      </c>
      <c r="AY957" s="172" t="s">
        <v>174</v>
      </c>
    </row>
    <row r="958" spans="2:65" s="1" customFormat="1" ht="24.15" customHeight="1">
      <c r="B958" s="32"/>
      <c r="C958" s="178" t="s">
        <v>1204</v>
      </c>
      <c r="D958" s="178" t="s">
        <v>256</v>
      </c>
      <c r="E958" s="179" t="s">
        <v>1205</v>
      </c>
      <c r="F958" s="180" t="s">
        <v>1206</v>
      </c>
      <c r="G958" s="181" t="s">
        <v>179</v>
      </c>
      <c r="H958" s="182">
        <v>2.7850000000000001</v>
      </c>
      <c r="I958" s="183"/>
      <c r="J958" s="184">
        <f>ROUND(I958*H958,2)</f>
        <v>0</v>
      </c>
      <c r="K958" s="180" t="s">
        <v>180</v>
      </c>
      <c r="L958" s="185"/>
      <c r="M958" s="186" t="s">
        <v>1</v>
      </c>
      <c r="N958" s="187" t="s">
        <v>41</v>
      </c>
      <c r="P958" s="146">
        <f>O958*H958</f>
        <v>0</v>
      </c>
      <c r="Q958" s="146">
        <v>2.7E-2</v>
      </c>
      <c r="R958" s="146">
        <f>Q958*H958</f>
        <v>7.5194999999999998E-2</v>
      </c>
      <c r="S958" s="146">
        <v>0</v>
      </c>
      <c r="T958" s="147">
        <f>S958*H958</f>
        <v>0</v>
      </c>
      <c r="AR958" s="148" t="s">
        <v>363</v>
      </c>
      <c r="AT958" s="148" t="s">
        <v>256</v>
      </c>
      <c r="AU958" s="148" t="s">
        <v>85</v>
      </c>
      <c r="AY958" s="17" t="s">
        <v>174</v>
      </c>
      <c r="BE958" s="149">
        <f>IF(N958="základní",J958,0)</f>
        <v>0</v>
      </c>
      <c r="BF958" s="149">
        <f>IF(N958="snížená",J958,0)</f>
        <v>0</v>
      </c>
      <c r="BG958" s="149">
        <f>IF(N958="zákl. přenesená",J958,0)</f>
        <v>0</v>
      </c>
      <c r="BH958" s="149">
        <f>IF(N958="sníž. přenesená",J958,0)</f>
        <v>0</v>
      </c>
      <c r="BI958" s="149">
        <f>IF(N958="nulová",J958,0)</f>
        <v>0</v>
      </c>
      <c r="BJ958" s="17" t="s">
        <v>83</v>
      </c>
      <c r="BK958" s="149">
        <f>ROUND(I958*H958,2)</f>
        <v>0</v>
      </c>
      <c r="BL958" s="17" t="s">
        <v>272</v>
      </c>
      <c r="BM958" s="148" t="s">
        <v>1207</v>
      </c>
    </row>
    <row r="959" spans="2:65" s="1" customFormat="1" ht="24.15" customHeight="1">
      <c r="B959" s="32"/>
      <c r="C959" s="137" t="s">
        <v>1208</v>
      </c>
      <c r="D959" s="137" t="s">
        <v>176</v>
      </c>
      <c r="E959" s="138" t="s">
        <v>1209</v>
      </c>
      <c r="F959" s="139" t="s">
        <v>1210</v>
      </c>
      <c r="G959" s="140" t="s">
        <v>179</v>
      </c>
      <c r="H959" s="141">
        <v>4.5540000000000003</v>
      </c>
      <c r="I959" s="142"/>
      <c r="J959" s="143">
        <f>ROUND(I959*H959,2)</f>
        <v>0</v>
      </c>
      <c r="K959" s="139" t="s">
        <v>180</v>
      </c>
      <c r="L959" s="32"/>
      <c r="M959" s="144" t="s">
        <v>1</v>
      </c>
      <c r="N959" s="145" t="s">
        <v>41</v>
      </c>
      <c r="P959" s="146">
        <f>O959*H959</f>
        <v>0</v>
      </c>
      <c r="Q959" s="146">
        <v>1.2E-4</v>
      </c>
      <c r="R959" s="146">
        <f>Q959*H959</f>
        <v>5.4648000000000001E-4</v>
      </c>
      <c r="S959" s="146">
        <v>0</v>
      </c>
      <c r="T959" s="147">
        <f>S959*H959</f>
        <v>0</v>
      </c>
      <c r="AR959" s="148" t="s">
        <v>272</v>
      </c>
      <c r="AT959" s="148" t="s">
        <v>176</v>
      </c>
      <c r="AU959" s="148" t="s">
        <v>85</v>
      </c>
      <c r="AY959" s="17" t="s">
        <v>174</v>
      </c>
      <c r="BE959" s="149">
        <f>IF(N959="základní",J959,0)</f>
        <v>0</v>
      </c>
      <c r="BF959" s="149">
        <f>IF(N959="snížená",J959,0)</f>
        <v>0</v>
      </c>
      <c r="BG959" s="149">
        <f>IF(N959="zákl. přenesená",J959,0)</f>
        <v>0</v>
      </c>
      <c r="BH959" s="149">
        <f>IF(N959="sníž. přenesená",J959,0)</f>
        <v>0</v>
      </c>
      <c r="BI959" s="149">
        <f>IF(N959="nulová",J959,0)</f>
        <v>0</v>
      </c>
      <c r="BJ959" s="17" t="s">
        <v>83</v>
      </c>
      <c r="BK959" s="149">
        <f>ROUND(I959*H959,2)</f>
        <v>0</v>
      </c>
      <c r="BL959" s="17" t="s">
        <v>272</v>
      </c>
      <c r="BM959" s="148" t="s">
        <v>1211</v>
      </c>
    </row>
    <row r="960" spans="2:65" s="13" customFormat="1" ht="10">
      <c r="B960" s="157"/>
      <c r="D960" s="151" t="s">
        <v>183</v>
      </c>
      <c r="E960" s="158" t="s">
        <v>1</v>
      </c>
      <c r="F960" s="159" t="s">
        <v>1212</v>
      </c>
      <c r="H960" s="160">
        <v>4.5540000000000003</v>
      </c>
      <c r="I960" s="161"/>
      <c r="L960" s="157"/>
      <c r="M960" s="162"/>
      <c r="T960" s="163"/>
      <c r="AT960" s="158" t="s">
        <v>183</v>
      </c>
      <c r="AU960" s="158" t="s">
        <v>85</v>
      </c>
      <c r="AV960" s="13" t="s">
        <v>85</v>
      </c>
      <c r="AW960" s="13" t="s">
        <v>32</v>
      </c>
      <c r="AX960" s="13" t="s">
        <v>76</v>
      </c>
      <c r="AY960" s="158" t="s">
        <v>174</v>
      </c>
    </row>
    <row r="961" spans="2:65" s="14" customFormat="1" ht="10">
      <c r="B961" s="164"/>
      <c r="D961" s="151" t="s">
        <v>183</v>
      </c>
      <c r="E961" s="165" t="s">
        <v>1</v>
      </c>
      <c r="F961" s="166" t="s">
        <v>187</v>
      </c>
      <c r="H961" s="167">
        <v>4.5540000000000003</v>
      </c>
      <c r="I961" s="168"/>
      <c r="L961" s="164"/>
      <c r="M961" s="169"/>
      <c r="T961" s="170"/>
      <c r="AT961" s="165" t="s">
        <v>183</v>
      </c>
      <c r="AU961" s="165" t="s">
        <v>85</v>
      </c>
      <c r="AV961" s="14" t="s">
        <v>188</v>
      </c>
      <c r="AW961" s="14" t="s">
        <v>32</v>
      </c>
      <c r="AX961" s="14" t="s">
        <v>76</v>
      </c>
      <c r="AY961" s="165" t="s">
        <v>174</v>
      </c>
    </row>
    <row r="962" spans="2:65" s="15" customFormat="1" ht="10">
      <c r="B962" s="171"/>
      <c r="D962" s="151" t="s">
        <v>183</v>
      </c>
      <c r="E962" s="172" t="s">
        <v>1</v>
      </c>
      <c r="F962" s="173" t="s">
        <v>189</v>
      </c>
      <c r="H962" s="174">
        <v>4.5540000000000003</v>
      </c>
      <c r="I962" s="175"/>
      <c r="L962" s="171"/>
      <c r="M962" s="176"/>
      <c r="T962" s="177"/>
      <c r="AT962" s="172" t="s">
        <v>183</v>
      </c>
      <c r="AU962" s="172" t="s">
        <v>85</v>
      </c>
      <c r="AV962" s="15" t="s">
        <v>181</v>
      </c>
      <c r="AW962" s="15" t="s">
        <v>32</v>
      </c>
      <c r="AX962" s="15" t="s">
        <v>83</v>
      </c>
      <c r="AY962" s="172" t="s">
        <v>174</v>
      </c>
    </row>
    <row r="963" spans="2:65" s="1" customFormat="1" ht="24.15" customHeight="1">
      <c r="B963" s="32"/>
      <c r="C963" s="178" t="s">
        <v>1213</v>
      </c>
      <c r="D963" s="178" t="s">
        <v>256</v>
      </c>
      <c r="E963" s="179" t="s">
        <v>1214</v>
      </c>
      <c r="F963" s="180" t="s">
        <v>1215</v>
      </c>
      <c r="G963" s="181" t="s">
        <v>179</v>
      </c>
      <c r="H963" s="182">
        <v>4.5540000000000003</v>
      </c>
      <c r="I963" s="183"/>
      <c r="J963" s="184">
        <f>ROUND(I963*H963,2)</f>
        <v>0</v>
      </c>
      <c r="K963" s="180" t="s">
        <v>180</v>
      </c>
      <c r="L963" s="185"/>
      <c r="M963" s="186" t="s">
        <v>1</v>
      </c>
      <c r="N963" s="187" t="s">
        <v>41</v>
      </c>
      <c r="P963" s="146">
        <f>O963*H963</f>
        <v>0</v>
      </c>
      <c r="Q963" s="146">
        <v>2.8000000000000001E-2</v>
      </c>
      <c r="R963" s="146">
        <f>Q963*H963</f>
        <v>0.12751200000000001</v>
      </c>
      <c r="S963" s="146">
        <v>0</v>
      </c>
      <c r="T963" s="147">
        <f>S963*H963</f>
        <v>0</v>
      </c>
      <c r="AR963" s="148" t="s">
        <v>363</v>
      </c>
      <c r="AT963" s="148" t="s">
        <v>256</v>
      </c>
      <c r="AU963" s="148" t="s">
        <v>85</v>
      </c>
      <c r="AY963" s="17" t="s">
        <v>174</v>
      </c>
      <c r="BE963" s="149">
        <f>IF(N963="základní",J963,0)</f>
        <v>0</v>
      </c>
      <c r="BF963" s="149">
        <f>IF(N963="snížená",J963,0)</f>
        <v>0</v>
      </c>
      <c r="BG963" s="149">
        <f>IF(N963="zákl. přenesená",J963,0)</f>
        <v>0</v>
      </c>
      <c r="BH963" s="149">
        <f>IF(N963="sníž. přenesená",J963,0)</f>
        <v>0</v>
      </c>
      <c r="BI963" s="149">
        <f>IF(N963="nulová",J963,0)</f>
        <v>0</v>
      </c>
      <c r="BJ963" s="17" t="s">
        <v>83</v>
      </c>
      <c r="BK963" s="149">
        <f>ROUND(I963*H963,2)</f>
        <v>0</v>
      </c>
      <c r="BL963" s="17" t="s">
        <v>272</v>
      </c>
      <c r="BM963" s="148" t="s">
        <v>1216</v>
      </c>
    </row>
    <row r="964" spans="2:65" s="1" customFormat="1" ht="24.15" customHeight="1">
      <c r="B964" s="32"/>
      <c r="C964" s="137" t="s">
        <v>1217</v>
      </c>
      <c r="D964" s="137" t="s">
        <v>176</v>
      </c>
      <c r="E964" s="138" t="s">
        <v>1218</v>
      </c>
      <c r="F964" s="139" t="s">
        <v>1219</v>
      </c>
      <c r="G964" s="140" t="s">
        <v>179</v>
      </c>
      <c r="H964" s="141">
        <v>2.7</v>
      </c>
      <c r="I964" s="142"/>
      <c r="J964" s="143">
        <f>ROUND(I964*H964,2)</f>
        <v>0</v>
      </c>
      <c r="K964" s="139" t="s">
        <v>180</v>
      </c>
      <c r="L964" s="32"/>
      <c r="M964" s="144" t="s">
        <v>1</v>
      </c>
      <c r="N964" s="145" t="s">
        <v>41</v>
      </c>
      <c r="P964" s="146">
        <f>O964*H964</f>
        <v>0</v>
      </c>
      <c r="Q964" s="146">
        <v>5.8E-4</v>
      </c>
      <c r="R964" s="146">
        <f>Q964*H964</f>
        <v>1.5660000000000001E-3</v>
      </c>
      <c r="S964" s="146">
        <v>0</v>
      </c>
      <c r="T964" s="147">
        <f>S964*H964</f>
        <v>0</v>
      </c>
      <c r="AR964" s="148" t="s">
        <v>272</v>
      </c>
      <c r="AT964" s="148" t="s">
        <v>176</v>
      </c>
      <c r="AU964" s="148" t="s">
        <v>85</v>
      </c>
      <c r="AY964" s="17" t="s">
        <v>174</v>
      </c>
      <c r="BE964" s="149">
        <f>IF(N964="základní",J964,0)</f>
        <v>0</v>
      </c>
      <c r="BF964" s="149">
        <f>IF(N964="snížená",J964,0)</f>
        <v>0</v>
      </c>
      <c r="BG964" s="149">
        <f>IF(N964="zákl. přenesená",J964,0)</f>
        <v>0</v>
      </c>
      <c r="BH964" s="149">
        <f>IF(N964="sníž. přenesená",J964,0)</f>
        <v>0</v>
      </c>
      <c r="BI964" s="149">
        <f>IF(N964="nulová",J964,0)</f>
        <v>0</v>
      </c>
      <c r="BJ964" s="17" t="s">
        <v>83</v>
      </c>
      <c r="BK964" s="149">
        <f>ROUND(I964*H964,2)</f>
        <v>0</v>
      </c>
      <c r="BL964" s="17" t="s">
        <v>272</v>
      </c>
      <c r="BM964" s="148" t="s">
        <v>1220</v>
      </c>
    </row>
    <row r="965" spans="2:65" s="13" customFormat="1" ht="10">
      <c r="B965" s="157"/>
      <c r="D965" s="151" t="s">
        <v>183</v>
      </c>
      <c r="E965" s="158" t="s">
        <v>1</v>
      </c>
      <c r="F965" s="159" t="s">
        <v>1221</v>
      </c>
      <c r="H965" s="160">
        <v>1.35</v>
      </c>
      <c r="I965" s="161"/>
      <c r="L965" s="157"/>
      <c r="M965" s="162"/>
      <c r="T965" s="163"/>
      <c r="AT965" s="158" t="s">
        <v>183</v>
      </c>
      <c r="AU965" s="158" t="s">
        <v>85</v>
      </c>
      <c r="AV965" s="13" t="s">
        <v>85</v>
      </c>
      <c r="AW965" s="13" t="s">
        <v>32</v>
      </c>
      <c r="AX965" s="13" t="s">
        <v>76</v>
      </c>
      <c r="AY965" s="158" t="s">
        <v>174</v>
      </c>
    </row>
    <row r="966" spans="2:65" s="13" customFormat="1" ht="10">
      <c r="B966" s="157"/>
      <c r="D966" s="151" t="s">
        <v>183</v>
      </c>
      <c r="E966" s="158" t="s">
        <v>1</v>
      </c>
      <c r="F966" s="159" t="s">
        <v>1222</v>
      </c>
      <c r="H966" s="160">
        <v>1.35</v>
      </c>
      <c r="I966" s="161"/>
      <c r="L966" s="157"/>
      <c r="M966" s="162"/>
      <c r="T966" s="163"/>
      <c r="AT966" s="158" t="s">
        <v>183</v>
      </c>
      <c r="AU966" s="158" t="s">
        <v>85</v>
      </c>
      <c r="AV966" s="13" t="s">
        <v>85</v>
      </c>
      <c r="AW966" s="13" t="s">
        <v>32</v>
      </c>
      <c r="AX966" s="13" t="s">
        <v>76</v>
      </c>
      <c r="AY966" s="158" t="s">
        <v>174</v>
      </c>
    </row>
    <row r="967" spans="2:65" s="14" customFormat="1" ht="10">
      <c r="B967" s="164"/>
      <c r="D967" s="151" t="s">
        <v>183</v>
      </c>
      <c r="E967" s="165" t="s">
        <v>1</v>
      </c>
      <c r="F967" s="166" t="s">
        <v>187</v>
      </c>
      <c r="H967" s="167">
        <v>2.7</v>
      </c>
      <c r="I967" s="168"/>
      <c r="L967" s="164"/>
      <c r="M967" s="169"/>
      <c r="T967" s="170"/>
      <c r="AT967" s="165" t="s">
        <v>183</v>
      </c>
      <c r="AU967" s="165" t="s">
        <v>85</v>
      </c>
      <c r="AV967" s="14" t="s">
        <v>188</v>
      </c>
      <c r="AW967" s="14" t="s">
        <v>32</v>
      </c>
      <c r="AX967" s="14" t="s">
        <v>76</v>
      </c>
      <c r="AY967" s="165" t="s">
        <v>174</v>
      </c>
    </row>
    <row r="968" spans="2:65" s="15" customFormat="1" ht="10">
      <c r="B968" s="171"/>
      <c r="D968" s="151" t="s">
        <v>183</v>
      </c>
      <c r="E968" s="172" t="s">
        <v>1</v>
      </c>
      <c r="F968" s="173" t="s">
        <v>189</v>
      </c>
      <c r="H968" s="174">
        <v>2.7</v>
      </c>
      <c r="I968" s="175"/>
      <c r="L968" s="171"/>
      <c r="M968" s="176"/>
      <c r="T968" s="177"/>
      <c r="AT968" s="172" t="s">
        <v>183</v>
      </c>
      <c r="AU968" s="172" t="s">
        <v>85</v>
      </c>
      <c r="AV968" s="15" t="s">
        <v>181</v>
      </c>
      <c r="AW968" s="15" t="s">
        <v>32</v>
      </c>
      <c r="AX968" s="15" t="s">
        <v>83</v>
      </c>
      <c r="AY968" s="172" t="s">
        <v>174</v>
      </c>
    </row>
    <row r="969" spans="2:65" s="1" customFormat="1" ht="24.15" customHeight="1">
      <c r="B969" s="32"/>
      <c r="C969" s="178" t="s">
        <v>1223</v>
      </c>
      <c r="D969" s="178" t="s">
        <v>256</v>
      </c>
      <c r="E969" s="179" t="s">
        <v>1224</v>
      </c>
      <c r="F969" s="180" t="s">
        <v>1225</v>
      </c>
      <c r="G969" s="181" t="s">
        <v>179</v>
      </c>
      <c r="H969" s="182">
        <v>2.7</v>
      </c>
      <c r="I969" s="183"/>
      <c r="J969" s="184">
        <f>ROUND(I969*H969,2)</f>
        <v>0</v>
      </c>
      <c r="K969" s="180" t="s">
        <v>180</v>
      </c>
      <c r="L969" s="185"/>
      <c r="M969" s="186" t="s">
        <v>1</v>
      </c>
      <c r="N969" s="187" t="s">
        <v>41</v>
      </c>
      <c r="P969" s="146">
        <f>O969*H969</f>
        <v>0</v>
      </c>
      <c r="Q969" s="146">
        <v>2.7799999999999998E-2</v>
      </c>
      <c r="R969" s="146">
        <f>Q969*H969</f>
        <v>7.5060000000000002E-2</v>
      </c>
      <c r="S969" s="146">
        <v>0</v>
      </c>
      <c r="T969" s="147">
        <f>S969*H969</f>
        <v>0</v>
      </c>
      <c r="AR969" s="148" t="s">
        <v>363</v>
      </c>
      <c r="AT969" s="148" t="s">
        <v>256</v>
      </c>
      <c r="AU969" s="148" t="s">
        <v>85</v>
      </c>
      <c r="AY969" s="17" t="s">
        <v>174</v>
      </c>
      <c r="BE969" s="149">
        <f>IF(N969="základní",J969,0)</f>
        <v>0</v>
      </c>
      <c r="BF969" s="149">
        <f>IF(N969="snížená",J969,0)</f>
        <v>0</v>
      </c>
      <c r="BG969" s="149">
        <f>IF(N969="zákl. přenesená",J969,0)</f>
        <v>0</v>
      </c>
      <c r="BH969" s="149">
        <f>IF(N969="sníž. přenesená",J969,0)</f>
        <v>0</v>
      </c>
      <c r="BI969" s="149">
        <f>IF(N969="nulová",J969,0)</f>
        <v>0</v>
      </c>
      <c r="BJ969" s="17" t="s">
        <v>83</v>
      </c>
      <c r="BK969" s="149">
        <f>ROUND(I969*H969,2)</f>
        <v>0</v>
      </c>
      <c r="BL969" s="17" t="s">
        <v>272</v>
      </c>
      <c r="BM969" s="148" t="s">
        <v>1226</v>
      </c>
    </row>
    <row r="970" spans="2:65" s="1" customFormat="1" ht="24.15" customHeight="1">
      <c r="B970" s="32"/>
      <c r="C970" s="137" t="s">
        <v>1227</v>
      </c>
      <c r="D970" s="137" t="s">
        <v>176</v>
      </c>
      <c r="E970" s="138" t="s">
        <v>1228</v>
      </c>
      <c r="F970" s="139" t="s">
        <v>1229</v>
      </c>
      <c r="G970" s="140" t="s">
        <v>179</v>
      </c>
      <c r="H970" s="141">
        <v>67.210999999999999</v>
      </c>
      <c r="I970" s="142"/>
      <c r="J970" s="143">
        <f>ROUND(I970*H970,2)</f>
        <v>0</v>
      </c>
      <c r="K970" s="139" t="s">
        <v>180</v>
      </c>
      <c r="L970" s="32"/>
      <c r="M970" s="144" t="s">
        <v>1</v>
      </c>
      <c r="N970" s="145" t="s">
        <v>41</v>
      </c>
      <c r="P970" s="146">
        <f>O970*H970</f>
        <v>0</v>
      </c>
      <c r="Q970" s="146">
        <v>3.8000000000000002E-4</v>
      </c>
      <c r="R970" s="146">
        <f>Q970*H970</f>
        <v>2.5540179999999999E-2</v>
      </c>
      <c r="S970" s="146">
        <v>0</v>
      </c>
      <c r="T970" s="147">
        <f>S970*H970</f>
        <v>0</v>
      </c>
      <c r="AR970" s="148" t="s">
        <v>272</v>
      </c>
      <c r="AT970" s="148" t="s">
        <v>176</v>
      </c>
      <c r="AU970" s="148" t="s">
        <v>85</v>
      </c>
      <c r="AY970" s="17" t="s">
        <v>174</v>
      </c>
      <c r="BE970" s="149">
        <f>IF(N970="základní",J970,0)</f>
        <v>0</v>
      </c>
      <c r="BF970" s="149">
        <f>IF(N970="snížená",J970,0)</f>
        <v>0</v>
      </c>
      <c r="BG970" s="149">
        <f>IF(N970="zákl. přenesená",J970,0)</f>
        <v>0</v>
      </c>
      <c r="BH970" s="149">
        <f>IF(N970="sníž. přenesená",J970,0)</f>
        <v>0</v>
      </c>
      <c r="BI970" s="149">
        <f>IF(N970="nulová",J970,0)</f>
        <v>0</v>
      </c>
      <c r="BJ970" s="17" t="s">
        <v>83</v>
      </c>
      <c r="BK970" s="149">
        <f>ROUND(I970*H970,2)</f>
        <v>0</v>
      </c>
      <c r="BL970" s="17" t="s">
        <v>272</v>
      </c>
      <c r="BM970" s="148" t="s">
        <v>1230</v>
      </c>
    </row>
    <row r="971" spans="2:65" s="13" customFormat="1" ht="10">
      <c r="B971" s="157"/>
      <c r="D971" s="151" t="s">
        <v>183</v>
      </c>
      <c r="E971" s="158" t="s">
        <v>1</v>
      </c>
      <c r="F971" s="159" t="s">
        <v>1231</v>
      </c>
      <c r="H971" s="160">
        <v>52.44</v>
      </c>
      <c r="I971" s="161"/>
      <c r="L971" s="157"/>
      <c r="M971" s="162"/>
      <c r="T971" s="163"/>
      <c r="AT971" s="158" t="s">
        <v>183</v>
      </c>
      <c r="AU971" s="158" t="s">
        <v>85</v>
      </c>
      <c r="AV971" s="13" t="s">
        <v>85</v>
      </c>
      <c r="AW971" s="13" t="s">
        <v>32</v>
      </c>
      <c r="AX971" s="13" t="s">
        <v>76</v>
      </c>
      <c r="AY971" s="158" t="s">
        <v>174</v>
      </c>
    </row>
    <row r="972" spans="2:65" s="13" customFormat="1" ht="10">
      <c r="B972" s="157"/>
      <c r="D972" s="151" t="s">
        <v>183</v>
      </c>
      <c r="E972" s="158" t="s">
        <v>1</v>
      </c>
      <c r="F972" s="159" t="s">
        <v>1232</v>
      </c>
      <c r="H972" s="160">
        <v>2.2799999999999998</v>
      </c>
      <c r="I972" s="161"/>
      <c r="L972" s="157"/>
      <c r="M972" s="162"/>
      <c r="T972" s="163"/>
      <c r="AT972" s="158" t="s">
        <v>183</v>
      </c>
      <c r="AU972" s="158" t="s">
        <v>85</v>
      </c>
      <c r="AV972" s="13" t="s">
        <v>85</v>
      </c>
      <c r="AW972" s="13" t="s">
        <v>32</v>
      </c>
      <c r="AX972" s="13" t="s">
        <v>76</v>
      </c>
      <c r="AY972" s="158" t="s">
        <v>174</v>
      </c>
    </row>
    <row r="973" spans="2:65" s="13" customFormat="1" ht="10">
      <c r="B973" s="157"/>
      <c r="D973" s="151" t="s">
        <v>183</v>
      </c>
      <c r="E973" s="158" t="s">
        <v>1</v>
      </c>
      <c r="F973" s="159" t="s">
        <v>1233</v>
      </c>
      <c r="H973" s="160">
        <v>10.776</v>
      </c>
      <c r="I973" s="161"/>
      <c r="L973" s="157"/>
      <c r="M973" s="162"/>
      <c r="T973" s="163"/>
      <c r="AT973" s="158" t="s">
        <v>183</v>
      </c>
      <c r="AU973" s="158" t="s">
        <v>85</v>
      </c>
      <c r="AV973" s="13" t="s">
        <v>85</v>
      </c>
      <c r="AW973" s="13" t="s">
        <v>32</v>
      </c>
      <c r="AX973" s="13" t="s">
        <v>76</v>
      </c>
      <c r="AY973" s="158" t="s">
        <v>174</v>
      </c>
    </row>
    <row r="974" spans="2:65" s="13" customFormat="1" ht="10">
      <c r="B974" s="157"/>
      <c r="D974" s="151" t="s">
        <v>183</v>
      </c>
      <c r="E974" s="158" t="s">
        <v>1</v>
      </c>
      <c r="F974" s="159" t="s">
        <v>1234</v>
      </c>
      <c r="H974" s="160">
        <v>1.7150000000000001</v>
      </c>
      <c r="I974" s="161"/>
      <c r="L974" s="157"/>
      <c r="M974" s="162"/>
      <c r="T974" s="163"/>
      <c r="AT974" s="158" t="s">
        <v>183</v>
      </c>
      <c r="AU974" s="158" t="s">
        <v>85</v>
      </c>
      <c r="AV974" s="13" t="s">
        <v>85</v>
      </c>
      <c r="AW974" s="13" t="s">
        <v>32</v>
      </c>
      <c r="AX974" s="13" t="s">
        <v>76</v>
      </c>
      <c r="AY974" s="158" t="s">
        <v>174</v>
      </c>
    </row>
    <row r="975" spans="2:65" s="14" customFormat="1" ht="10">
      <c r="B975" s="164"/>
      <c r="D975" s="151" t="s">
        <v>183</v>
      </c>
      <c r="E975" s="165" t="s">
        <v>1</v>
      </c>
      <c r="F975" s="166" t="s">
        <v>187</v>
      </c>
      <c r="H975" s="167">
        <v>67.210999999999999</v>
      </c>
      <c r="I975" s="168"/>
      <c r="L975" s="164"/>
      <c r="M975" s="169"/>
      <c r="T975" s="170"/>
      <c r="AT975" s="165" t="s">
        <v>183</v>
      </c>
      <c r="AU975" s="165" t="s">
        <v>85</v>
      </c>
      <c r="AV975" s="14" t="s">
        <v>188</v>
      </c>
      <c r="AW975" s="14" t="s">
        <v>32</v>
      </c>
      <c r="AX975" s="14" t="s">
        <v>76</v>
      </c>
      <c r="AY975" s="165" t="s">
        <v>174</v>
      </c>
    </row>
    <row r="976" spans="2:65" s="15" customFormat="1" ht="10">
      <c r="B976" s="171"/>
      <c r="D976" s="151" t="s">
        <v>183</v>
      </c>
      <c r="E976" s="172" t="s">
        <v>1</v>
      </c>
      <c r="F976" s="173" t="s">
        <v>189</v>
      </c>
      <c r="H976" s="174">
        <v>67.210999999999999</v>
      </c>
      <c r="I976" s="175"/>
      <c r="L976" s="171"/>
      <c r="M976" s="176"/>
      <c r="T976" s="177"/>
      <c r="AT976" s="172" t="s">
        <v>183</v>
      </c>
      <c r="AU976" s="172" t="s">
        <v>85</v>
      </c>
      <c r="AV976" s="15" t="s">
        <v>181</v>
      </c>
      <c r="AW976" s="15" t="s">
        <v>32</v>
      </c>
      <c r="AX976" s="15" t="s">
        <v>83</v>
      </c>
      <c r="AY976" s="172" t="s">
        <v>174</v>
      </c>
    </row>
    <row r="977" spans="2:65" s="1" customFormat="1" ht="24.15" customHeight="1">
      <c r="B977" s="32"/>
      <c r="C977" s="178" t="s">
        <v>1235</v>
      </c>
      <c r="D977" s="178" t="s">
        <v>256</v>
      </c>
      <c r="E977" s="179" t="s">
        <v>1236</v>
      </c>
      <c r="F977" s="180" t="s">
        <v>1237</v>
      </c>
      <c r="G977" s="181" t="s">
        <v>179</v>
      </c>
      <c r="H977" s="182">
        <v>67.210999999999999</v>
      </c>
      <c r="I977" s="183"/>
      <c r="J977" s="184">
        <f>ROUND(I977*H977,2)</f>
        <v>0</v>
      </c>
      <c r="K977" s="180" t="s">
        <v>180</v>
      </c>
      <c r="L977" s="185"/>
      <c r="M977" s="186" t="s">
        <v>1</v>
      </c>
      <c r="N977" s="187" t="s">
        <v>41</v>
      </c>
      <c r="P977" s="146">
        <f>O977*H977</f>
        <v>0</v>
      </c>
      <c r="Q977" s="146">
        <v>2.741E-2</v>
      </c>
      <c r="R977" s="146">
        <f>Q977*H977</f>
        <v>1.8422535099999999</v>
      </c>
      <c r="S977" s="146">
        <v>0</v>
      </c>
      <c r="T977" s="147">
        <f>S977*H977</f>
        <v>0</v>
      </c>
      <c r="AR977" s="148" t="s">
        <v>363</v>
      </c>
      <c r="AT977" s="148" t="s">
        <v>256</v>
      </c>
      <c r="AU977" s="148" t="s">
        <v>85</v>
      </c>
      <c r="AY977" s="17" t="s">
        <v>174</v>
      </c>
      <c r="BE977" s="149">
        <f>IF(N977="základní",J977,0)</f>
        <v>0</v>
      </c>
      <c r="BF977" s="149">
        <f>IF(N977="snížená",J977,0)</f>
        <v>0</v>
      </c>
      <c r="BG977" s="149">
        <f>IF(N977="zákl. přenesená",J977,0)</f>
        <v>0</v>
      </c>
      <c r="BH977" s="149">
        <f>IF(N977="sníž. přenesená",J977,0)</f>
        <v>0</v>
      </c>
      <c r="BI977" s="149">
        <f>IF(N977="nulová",J977,0)</f>
        <v>0</v>
      </c>
      <c r="BJ977" s="17" t="s">
        <v>83</v>
      </c>
      <c r="BK977" s="149">
        <f>ROUND(I977*H977,2)</f>
        <v>0</v>
      </c>
      <c r="BL977" s="17" t="s">
        <v>272</v>
      </c>
      <c r="BM977" s="148" t="s">
        <v>1238</v>
      </c>
    </row>
    <row r="978" spans="2:65" s="1" customFormat="1" ht="24.15" customHeight="1">
      <c r="B978" s="32"/>
      <c r="C978" s="137" t="s">
        <v>1239</v>
      </c>
      <c r="D978" s="137" t="s">
        <v>176</v>
      </c>
      <c r="E978" s="138" t="s">
        <v>1240</v>
      </c>
      <c r="F978" s="139" t="s">
        <v>1241</v>
      </c>
      <c r="G978" s="140" t="s">
        <v>179</v>
      </c>
      <c r="H978" s="141">
        <v>502.69299999999998</v>
      </c>
      <c r="I978" s="142"/>
      <c r="J978" s="143">
        <f>ROUND(I978*H978,2)</f>
        <v>0</v>
      </c>
      <c r="K978" s="139" t="s">
        <v>180</v>
      </c>
      <c r="L978" s="32"/>
      <c r="M978" s="144" t="s">
        <v>1</v>
      </c>
      <c r="N978" s="145" t="s">
        <v>41</v>
      </c>
      <c r="P978" s="146">
        <f>O978*H978</f>
        <v>0</v>
      </c>
      <c r="Q978" s="146">
        <v>1.2999999999999999E-4</v>
      </c>
      <c r="R978" s="146">
        <f>Q978*H978</f>
        <v>6.5350089999999986E-2</v>
      </c>
      <c r="S978" s="146">
        <v>0</v>
      </c>
      <c r="T978" s="147">
        <f>S978*H978</f>
        <v>0</v>
      </c>
      <c r="AR978" s="148" t="s">
        <v>272</v>
      </c>
      <c r="AT978" s="148" t="s">
        <v>176</v>
      </c>
      <c r="AU978" s="148" t="s">
        <v>85</v>
      </c>
      <c r="AY978" s="17" t="s">
        <v>174</v>
      </c>
      <c r="BE978" s="149">
        <f>IF(N978="základní",J978,0)</f>
        <v>0</v>
      </c>
      <c r="BF978" s="149">
        <f>IF(N978="snížená",J978,0)</f>
        <v>0</v>
      </c>
      <c r="BG978" s="149">
        <f>IF(N978="zákl. přenesená",J978,0)</f>
        <v>0</v>
      </c>
      <c r="BH978" s="149">
        <f>IF(N978="sníž. přenesená",J978,0)</f>
        <v>0</v>
      </c>
      <c r="BI978" s="149">
        <f>IF(N978="nulová",J978,0)</f>
        <v>0</v>
      </c>
      <c r="BJ978" s="17" t="s">
        <v>83</v>
      </c>
      <c r="BK978" s="149">
        <f>ROUND(I978*H978,2)</f>
        <v>0</v>
      </c>
      <c r="BL978" s="17" t="s">
        <v>272</v>
      </c>
      <c r="BM978" s="148" t="s">
        <v>1242</v>
      </c>
    </row>
    <row r="979" spans="2:65" s="13" customFormat="1" ht="10">
      <c r="B979" s="157"/>
      <c r="D979" s="151" t="s">
        <v>183</v>
      </c>
      <c r="E979" s="158" t="s">
        <v>1</v>
      </c>
      <c r="F979" s="159" t="s">
        <v>1243</v>
      </c>
      <c r="H979" s="160">
        <v>3.78</v>
      </c>
      <c r="I979" s="161"/>
      <c r="L979" s="157"/>
      <c r="M979" s="162"/>
      <c r="T979" s="163"/>
      <c r="AT979" s="158" t="s">
        <v>183</v>
      </c>
      <c r="AU979" s="158" t="s">
        <v>85</v>
      </c>
      <c r="AV979" s="13" t="s">
        <v>85</v>
      </c>
      <c r="AW979" s="13" t="s">
        <v>32</v>
      </c>
      <c r="AX979" s="13" t="s">
        <v>76</v>
      </c>
      <c r="AY979" s="158" t="s">
        <v>174</v>
      </c>
    </row>
    <row r="980" spans="2:65" s="13" customFormat="1" ht="10">
      <c r="B980" s="157"/>
      <c r="D980" s="151" t="s">
        <v>183</v>
      </c>
      <c r="E980" s="158" t="s">
        <v>1</v>
      </c>
      <c r="F980" s="159" t="s">
        <v>1244</v>
      </c>
      <c r="H980" s="160">
        <v>10.8</v>
      </c>
      <c r="I980" s="161"/>
      <c r="L980" s="157"/>
      <c r="M980" s="162"/>
      <c r="T980" s="163"/>
      <c r="AT980" s="158" t="s">
        <v>183</v>
      </c>
      <c r="AU980" s="158" t="s">
        <v>85</v>
      </c>
      <c r="AV980" s="13" t="s">
        <v>85</v>
      </c>
      <c r="AW980" s="13" t="s">
        <v>32</v>
      </c>
      <c r="AX980" s="13" t="s">
        <v>76</v>
      </c>
      <c r="AY980" s="158" t="s">
        <v>174</v>
      </c>
    </row>
    <row r="981" spans="2:65" s="13" customFormat="1" ht="10">
      <c r="B981" s="157"/>
      <c r="D981" s="151" t="s">
        <v>183</v>
      </c>
      <c r="E981" s="158" t="s">
        <v>1</v>
      </c>
      <c r="F981" s="159" t="s">
        <v>1245</v>
      </c>
      <c r="H981" s="160">
        <v>3.78</v>
      </c>
      <c r="I981" s="161"/>
      <c r="L981" s="157"/>
      <c r="M981" s="162"/>
      <c r="T981" s="163"/>
      <c r="AT981" s="158" t="s">
        <v>183</v>
      </c>
      <c r="AU981" s="158" t="s">
        <v>85</v>
      </c>
      <c r="AV981" s="13" t="s">
        <v>85</v>
      </c>
      <c r="AW981" s="13" t="s">
        <v>32</v>
      </c>
      <c r="AX981" s="13" t="s">
        <v>76</v>
      </c>
      <c r="AY981" s="158" t="s">
        <v>174</v>
      </c>
    </row>
    <row r="982" spans="2:65" s="13" customFormat="1" ht="10">
      <c r="B982" s="157"/>
      <c r="D982" s="151" t="s">
        <v>183</v>
      </c>
      <c r="E982" s="158" t="s">
        <v>1</v>
      </c>
      <c r="F982" s="159" t="s">
        <v>1246</v>
      </c>
      <c r="H982" s="160">
        <v>3.78</v>
      </c>
      <c r="I982" s="161"/>
      <c r="L982" s="157"/>
      <c r="M982" s="162"/>
      <c r="T982" s="163"/>
      <c r="AT982" s="158" t="s">
        <v>183</v>
      </c>
      <c r="AU982" s="158" t="s">
        <v>85</v>
      </c>
      <c r="AV982" s="13" t="s">
        <v>85</v>
      </c>
      <c r="AW982" s="13" t="s">
        <v>32</v>
      </c>
      <c r="AX982" s="13" t="s">
        <v>76</v>
      </c>
      <c r="AY982" s="158" t="s">
        <v>174</v>
      </c>
    </row>
    <row r="983" spans="2:65" s="13" customFormat="1" ht="10">
      <c r="B983" s="157"/>
      <c r="D983" s="151" t="s">
        <v>183</v>
      </c>
      <c r="E983" s="158" t="s">
        <v>1</v>
      </c>
      <c r="F983" s="159" t="s">
        <v>1247</v>
      </c>
      <c r="H983" s="160">
        <v>3.78</v>
      </c>
      <c r="I983" s="161"/>
      <c r="L983" s="157"/>
      <c r="M983" s="162"/>
      <c r="T983" s="163"/>
      <c r="AT983" s="158" t="s">
        <v>183</v>
      </c>
      <c r="AU983" s="158" t="s">
        <v>85</v>
      </c>
      <c r="AV983" s="13" t="s">
        <v>85</v>
      </c>
      <c r="AW983" s="13" t="s">
        <v>32</v>
      </c>
      <c r="AX983" s="13" t="s">
        <v>76</v>
      </c>
      <c r="AY983" s="158" t="s">
        <v>174</v>
      </c>
    </row>
    <row r="984" spans="2:65" s="13" customFormat="1" ht="10">
      <c r="B984" s="157"/>
      <c r="D984" s="151" t="s">
        <v>183</v>
      </c>
      <c r="E984" s="158" t="s">
        <v>1</v>
      </c>
      <c r="F984" s="159" t="s">
        <v>1248</v>
      </c>
      <c r="H984" s="160">
        <v>5.3890000000000002</v>
      </c>
      <c r="I984" s="161"/>
      <c r="L984" s="157"/>
      <c r="M984" s="162"/>
      <c r="T984" s="163"/>
      <c r="AT984" s="158" t="s">
        <v>183</v>
      </c>
      <c r="AU984" s="158" t="s">
        <v>85</v>
      </c>
      <c r="AV984" s="13" t="s">
        <v>85</v>
      </c>
      <c r="AW984" s="13" t="s">
        <v>32</v>
      </c>
      <c r="AX984" s="13" t="s">
        <v>76</v>
      </c>
      <c r="AY984" s="158" t="s">
        <v>174</v>
      </c>
    </row>
    <row r="985" spans="2:65" s="13" customFormat="1" ht="10">
      <c r="B985" s="157"/>
      <c r="D985" s="151" t="s">
        <v>183</v>
      </c>
      <c r="E985" s="158" t="s">
        <v>1</v>
      </c>
      <c r="F985" s="159" t="s">
        <v>1249</v>
      </c>
      <c r="H985" s="160">
        <v>95.933000000000007</v>
      </c>
      <c r="I985" s="161"/>
      <c r="L985" s="157"/>
      <c r="M985" s="162"/>
      <c r="T985" s="163"/>
      <c r="AT985" s="158" t="s">
        <v>183</v>
      </c>
      <c r="AU985" s="158" t="s">
        <v>85</v>
      </c>
      <c r="AV985" s="13" t="s">
        <v>85</v>
      </c>
      <c r="AW985" s="13" t="s">
        <v>32</v>
      </c>
      <c r="AX985" s="13" t="s">
        <v>76</v>
      </c>
      <c r="AY985" s="158" t="s">
        <v>174</v>
      </c>
    </row>
    <row r="986" spans="2:65" s="13" customFormat="1" ht="10">
      <c r="B986" s="157"/>
      <c r="D986" s="151" t="s">
        <v>183</v>
      </c>
      <c r="E986" s="158" t="s">
        <v>1</v>
      </c>
      <c r="F986" s="159" t="s">
        <v>1250</v>
      </c>
      <c r="H986" s="160">
        <v>149.06399999999999</v>
      </c>
      <c r="I986" s="161"/>
      <c r="L986" s="157"/>
      <c r="M986" s="162"/>
      <c r="T986" s="163"/>
      <c r="AT986" s="158" t="s">
        <v>183</v>
      </c>
      <c r="AU986" s="158" t="s">
        <v>85</v>
      </c>
      <c r="AV986" s="13" t="s">
        <v>85</v>
      </c>
      <c r="AW986" s="13" t="s">
        <v>32</v>
      </c>
      <c r="AX986" s="13" t="s">
        <v>76</v>
      </c>
      <c r="AY986" s="158" t="s">
        <v>174</v>
      </c>
    </row>
    <row r="987" spans="2:65" s="13" customFormat="1" ht="10">
      <c r="B987" s="157"/>
      <c r="D987" s="151" t="s">
        <v>183</v>
      </c>
      <c r="E987" s="158" t="s">
        <v>1</v>
      </c>
      <c r="F987" s="159" t="s">
        <v>1251</v>
      </c>
      <c r="H987" s="160">
        <v>140.93299999999999</v>
      </c>
      <c r="I987" s="161"/>
      <c r="L987" s="157"/>
      <c r="M987" s="162"/>
      <c r="T987" s="163"/>
      <c r="AT987" s="158" t="s">
        <v>183</v>
      </c>
      <c r="AU987" s="158" t="s">
        <v>85</v>
      </c>
      <c r="AV987" s="13" t="s">
        <v>85</v>
      </c>
      <c r="AW987" s="13" t="s">
        <v>32</v>
      </c>
      <c r="AX987" s="13" t="s">
        <v>76</v>
      </c>
      <c r="AY987" s="158" t="s">
        <v>174</v>
      </c>
    </row>
    <row r="988" spans="2:65" s="13" customFormat="1" ht="10">
      <c r="B988" s="157"/>
      <c r="D988" s="151" t="s">
        <v>183</v>
      </c>
      <c r="E988" s="158" t="s">
        <v>1</v>
      </c>
      <c r="F988" s="159" t="s">
        <v>1252</v>
      </c>
      <c r="H988" s="160">
        <v>5.4210000000000003</v>
      </c>
      <c r="I988" s="161"/>
      <c r="L988" s="157"/>
      <c r="M988" s="162"/>
      <c r="T988" s="163"/>
      <c r="AT988" s="158" t="s">
        <v>183</v>
      </c>
      <c r="AU988" s="158" t="s">
        <v>85</v>
      </c>
      <c r="AV988" s="13" t="s">
        <v>85</v>
      </c>
      <c r="AW988" s="13" t="s">
        <v>32</v>
      </c>
      <c r="AX988" s="13" t="s">
        <v>76</v>
      </c>
      <c r="AY988" s="158" t="s">
        <v>174</v>
      </c>
    </row>
    <row r="989" spans="2:65" s="13" customFormat="1" ht="10">
      <c r="B989" s="157"/>
      <c r="D989" s="151" t="s">
        <v>183</v>
      </c>
      <c r="E989" s="158" t="s">
        <v>1</v>
      </c>
      <c r="F989" s="159" t="s">
        <v>1253</v>
      </c>
      <c r="H989" s="160">
        <v>5.4210000000000003</v>
      </c>
      <c r="I989" s="161"/>
      <c r="L989" s="157"/>
      <c r="M989" s="162"/>
      <c r="T989" s="163"/>
      <c r="AT989" s="158" t="s">
        <v>183</v>
      </c>
      <c r="AU989" s="158" t="s">
        <v>85</v>
      </c>
      <c r="AV989" s="13" t="s">
        <v>85</v>
      </c>
      <c r="AW989" s="13" t="s">
        <v>32</v>
      </c>
      <c r="AX989" s="13" t="s">
        <v>76</v>
      </c>
      <c r="AY989" s="158" t="s">
        <v>174</v>
      </c>
    </row>
    <row r="990" spans="2:65" s="13" customFormat="1" ht="10">
      <c r="B990" s="157"/>
      <c r="D990" s="151" t="s">
        <v>183</v>
      </c>
      <c r="E990" s="158" t="s">
        <v>1</v>
      </c>
      <c r="F990" s="159" t="s">
        <v>1254</v>
      </c>
      <c r="H990" s="160">
        <v>74.611999999999995</v>
      </c>
      <c r="I990" s="161"/>
      <c r="L990" s="157"/>
      <c r="M990" s="162"/>
      <c r="T990" s="163"/>
      <c r="AT990" s="158" t="s">
        <v>183</v>
      </c>
      <c r="AU990" s="158" t="s">
        <v>85</v>
      </c>
      <c r="AV990" s="13" t="s">
        <v>85</v>
      </c>
      <c r="AW990" s="13" t="s">
        <v>32</v>
      </c>
      <c r="AX990" s="13" t="s">
        <v>76</v>
      </c>
      <c r="AY990" s="158" t="s">
        <v>174</v>
      </c>
    </row>
    <row r="991" spans="2:65" s="14" customFormat="1" ht="10">
      <c r="B991" s="164"/>
      <c r="D991" s="151" t="s">
        <v>183</v>
      </c>
      <c r="E991" s="165" t="s">
        <v>1</v>
      </c>
      <c r="F991" s="166" t="s">
        <v>187</v>
      </c>
      <c r="H991" s="167">
        <v>502.69299999999998</v>
      </c>
      <c r="I991" s="168"/>
      <c r="L991" s="164"/>
      <c r="M991" s="169"/>
      <c r="T991" s="170"/>
      <c r="AT991" s="165" t="s">
        <v>183</v>
      </c>
      <c r="AU991" s="165" t="s">
        <v>85</v>
      </c>
      <c r="AV991" s="14" t="s">
        <v>188</v>
      </c>
      <c r="AW991" s="14" t="s">
        <v>32</v>
      </c>
      <c r="AX991" s="14" t="s">
        <v>76</v>
      </c>
      <c r="AY991" s="165" t="s">
        <v>174</v>
      </c>
    </row>
    <row r="992" spans="2:65" s="15" customFormat="1" ht="10">
      <c r="B992" s="171"/>
      <c r="D992" s="151" t="s">
        <v>183</v>
      </c>
      <c r="E992" s="172" t="s">
        <v>1</v>
      </c>
      <c r="F992" s="173" t="s">
        <v>189</v>
      </c>
      <c r="H992" s="174">
        <v>502.69299999999998</v>
      </c>
      <c r="I992" s="175"/>
      <c r="L992" s="171"/>
      <c r="M992" s="176"/>
      <c r="T992" s="177"/>
      <c r="AT992" s="172" t="s">
        <v>183</v>
      </c>
      <c r="AU992" s="172" t="s">
        <v>85</v>
      </c>
      <c r="AV992" s="15" t="s">
        <v>181</v>
      </c>
      <c r="AW992" s="15" t="s">
        <v>32</v>
      </c>
      <c r="AX992" s="15" t="s">
        <v>83</v>
      </c>
      <c r="AY992" s="172" t="s">
        <v>174</v>
      </c>
    </row>
    <row r="993" spans="2:65" s="1" customFormat="1" ht="24.15" customHeight="1">
      <c r="B993" s="32"/>
      <c r="C993" s="178" t="s">
        <v>1255</v>
      </c>
      <c r="D993" s="178" t="s">
        <v>256</v>
      </c>
      <c r="E993" s="179" t="s">
        <v>1224</v>
      </c>
      <c r="F993" s="180" t="s">
        <v>1225</v>
      </c>
      <c r="G993" s="181" t="s">
        <v>179</v>
      </c>
      <c r="H993" s="182">
        <v>31.309000000000001</v>
      </c>
      <c r="I993" s="183"/>
      <c r="J993" s="184">
        <f>ROUND(I993*H993,2)</f>
        <v>0</v>
      </c>
      <c r="K993" s="180" t="s">
        <v>180</v>
      </c>
      <c r="L993" s="185"/>
      <c r="M993" s="186" t="s">
        <v>1</v>
      </c>
      <c r="N993" s="187" t="s">
        <v>41</v>
      </c>
      <c r="P993" s="146">
        <f>O993*H993</f>
        <v>0</v>
      </c>
      <c r="Q993" s="146">
        <v>2.7799999999999998E-2</v>
      </c>
      <c r="R993" s="146">
        <f>Q993*H993</f>
        <v>0.8703902</v>
      </c>
      <c r="S993" s="146">
        <v>0</v>
      </c>
      <c r="T993" s="147">
        <f>S993*H993</f>
        <v>0</v>
      </c>
      <c r="AR993" s="148" t="s">
        <v>363</v>
      </c>
      <c r="AT993" s="148" t="s">
        <v>256</v>
      </c>
      <c r="AU993" s="148" t="s">
        <v>85</v>
      </c>
      <c r="AY993" s="17" t="s">
        <v>174</v>
      </c>
      <c r="BE993" s="149">
        <f>IF(N993="základní",J993,0)</f>
        <v>0</v>
      </c>
      <c r="BF993" s="149">
        <f>IF(N993="snížená",J993,0)</f>
        <v>0</v>
      </c>
      <c r="BG993" s="149">
        <f>IF(N993="zákl. přenesená",J993,0)</f>
        <v>0</v>
      </c>
      <c r="BH993" s="149">
        <f>IF(N993="sníž. přenesená",J993,0)</f>
        <v>0</v>
      </c>
      <c r="BI993" s="149">
        <f>IF(N993="nulová",J993,0)</f>
        <v>0</v>
      </c>
      <c r="BJ993" s="17" t="s">
        <v>83</v>
      </c>
      <c r="BK993" s="149">
        <f>ROUND(I993*H993,2)</f>
        <v>0</v>
      </c>
      <c r="BL993" s="17" t="s">
        <v>272</v>
      </c>
      <c r="BM993" s="148" t="s">
        <v>1256</v>
      </c>
    </row>
    <row r="994" spans="2:65" s="13" customFormat="1" ht="10">
      <c r="B994" s="157"/>
      <c r="D994" s="151" t="s">
        <v>183</v>
      </c>
      <c r="E994" s="158" t="s">
        <v>1</v>
      </c>
      <c r="F994" s="159" t="s">
        <v>1243</v>
      </c>
      <c r="H994" s="160">
        <v>3.78</v>
      </c>
      <c r="I994" s="161"/>
      <c r="L994" s="157"/>
      <c r="M994" s="162"/>
      <c r="T994" s="163"/>
      <c r="AT994" s="158" t="s">
        <v>183</v>
      </c>
      <c r="AU994" s="158" t="s">
        <v>85</v>
      </c>
      <c r="AV994" s="13" t="s">
        <v>85</v>
      </c>
      <c r="AW994" s="13" t="s">
        <v>32</v>
      </c>
      <c r="AX994" s="13" t="s">
        <v>76</v>
      </c>
      <c r="AY994" s="158" t="s">
        <v>174</v>
      </c>
    </row>
    <row r="995" spans="2:65" s="13" customFormat="1" ht="10">
      <c r="B995" s="157"/>
      <c r="D995" s="151" t="s">
        <v>183</v>
      </c>
      <c r="E995" s="158" t="s">
        <v>1</v>
      </c>
      <c r="F995" s="159" t="s">
        <v>1244</v>
      </c>
      <c r="H995" s="160">
        <v>10.8</v>
      </c>
      <c r="I995" s="161"/>
      <c r="L995" s="157"/>
      <c r="M995" s="162"/>
      <c r="T995" s="163"/>
      <c r="AT995" s="158" t="s">
        <v>183</v>
      </c>
      <c r="AU995" s="158" t="s">
        <v>85</v>
      </c>
      <c r="AV995" s="13" t="s">
        <v>85</v>
      </c>
      <c r="AW995" s="13" t="s">
        <v>32</v>
      </c>
      <c r="AX995" s="13" t="s">
        <v>76</v>
      </c>
      <c r="AY995" s="158" t="s">
        <v>174</v>
      </c>
    </row>
    <row r="996" spans="2:65" s="13" customFormat="1" ht="10">
      <c r="B996" s="157"/>
      <c r="D996" s="151" t="s">
        <v>183</v>
      </c>
      <c r="E996" s="158" t="s">
        <v>1</v>
      </c>
      <c r="F996" s="159" t="s">
        <v>1245</v>
      </c>
      <c r="H996" s="160">
        <v>3.78</v>
      </c>
      <c r="I996" s="161"/>
      <c r="L996" s="157"/>
      <c r="M996" s="162"/>
      <c r="T996" s="163"/>
      <c r="AT996" s="158" t="s">
        <v>183</v>
      </c>
      <c r="AU996" s="158" t="s">
        <v>85</v>
      </c>
      <c r="AV996" s="13" t="s">
        <v>85</v>
      </c>
      <c r="AW996" s="13" t="s">
        <v>32</v>
      </c>
      <c r="AX996" s="13" t="s">
        <v>76</v>
      </c>
      <c r="AY996" s="158" t="s">
        <v>174</v>
      </c>
    </row>
    <row r="997" spans="2:65" s="13" customFormat="1" ht="10">
      <c r="B997" s="157"/>
      <c r="D997" s="151" t="s">
        <v>183</v>
      </c>
      <c r="E997" s="158" t="s">
        <v>1</v>
      </c>
      <c r="F997" s="159" t="s">
        <v>1246</v>
      </c>
      <c r="H997" s="160">
        <v>3.78</v>
      </c>
      <c r="I997" s="161"/>
      <c r="L997" s="157"/>
      <c r="M997" s="162"/>
      <c r="T997" s="163"/>
      <c r="AT997" s="158" t="s">
        <v>183</v>
      </c>
      <c r="AU997" s="158" t="s">
        <v>85</v>
      </c>
      <c r="AV997" s="13" t="s">
        <v>85</v>
      </c>
      <c r="AW997" s="13" t="s">
        <v>32</v>
      </c>
      <c r="AX997" s="13" t="s">
        <v>76</v>
      </c>
      <c r="AY997" s="158" t="s">
        <v>174</v>
      </c>
    </row>
    <row r="998" spans="2:65" s="13" customFormat="1" ht="10">
      <c r="B998" s="157"/>
      <c r="D998" s="151" t="s">
        <v>183</v>
      </c>
      <c r="E998" s="158" t="s">
        <v>1</v>
      </c>
      <c r="F998" s="159" t="s">
        <v>1247</v>
      </c>
      <c r="H998" s="160">
        <v>3.78</v>
      </c>
      <c r="I998" s="161"/>
      <c r="L998" s="157"/>
      <c r="M998" s="162"/>
      <c r="T998" s="163"/>
      <c r="AT998" s="158" t="s">
        <v>183</v>
      </c>
      <c r="AU998" s="158" t="s">
        <v>85</v>
      </c>
      <c r="AV998" s="13" t="s">
        <v>85</v>
      </c>
      <c r="AW998" s="13" t="s">
        <v>32</v>
      </c>
      <c r="AX998" s="13" t="s">
        <v>76</v>
      </c>
      <c r="AY998" s="158" t="s">
        <v>174</v>
      </c>
    </row>
    <row r="999" spans="2:65" s="13" customFormat="1" ht="10">
      <c r="B999" s="157"/>
      <c r="D999" s="151" t="s">
        <v>183</v>
      </c>
      <c r="E999" s="158" t="s">
        <v>1</v>
      </c>
      <c r="F999" s="159" t="s">
        <v>1248</v>
      </c>
      <c r="H999" s="160">
        <v>5.3890000000000002</v>
      </c>
      <c r="I999" s="161"/>
      <c r="L999" s="157"/>
      <c r="M999" s="162"/>
      <c r="T999" s="163"/>
      <c r="AT999" s="158" t="s">
        <v>183</v>
      </c>
      <c r="AU999" s="158" t="s">
        <v>85</v>
      </c>
      <c r="AV999" s="13" t="s">
        <v>85</v>
      </c>
      <c r="AW999" s="13" t="s">
        <v>32</v>
      </c>
      <c r="AX999" s="13" t="s">
        <v>76</v>
      </c>
      <c r="AY999" s="158" t="s">
        <v>174</v>
      </c>
    </row>
    <row r="1000" spans="2:65" s="14" customFormat="1" ht="10">
      <c r="B1000" s="164"/>
      <c r="D1000" s="151" t="s">
        <v>183</v>
      </c>
      <c r="E1000" s="165" t="s">
        <v>1</v>
      </c>
      <c r="F1000" s="166" t="s">
        <v>187</v>
      </c>
      <c r="H1000" s="167">
        <v>31.309000000000001</v>
      </c>
      <c r="I1000" s="168"/>
      <c r="L1000" s="164"/>
      <c r="M1000" s="169"/>
      <c r="T1000" s="170"/>
      <c r="AT1000" s="165" t="s">
        <v>183</v>
      </c>
      <c r="AU1000" s="165" t="s">
        <v>85</v>
      </c>
      <c r="AV1000" s="14" t="s">
        <v>188</v>
      </c>
      <c r="AW1000" s="14" t="s">
        <v>32</v>
      </c>
      <c r="AX1000" s="14" t="s">
        <v>76</v>
      </c>
      <c r="AY1000" s="165" t="s">
        <v>174</v>
      </c>
    </row>
    <row r="1001" spans="2:65" s="15" customFormat="1" ht="10">
      <c r="B1001" s="171"/>
      <c r="D1001" s="151" t="s">
        <v>183</v>
      </c>
      <c r="E1001" s="172" t="s">
        <v>1</v>
      </c>
      <c r="F1001" s="173" t="s">
        <v>189</v>
      </c>
      <c r="H1001" s="174">
        <v>31.309000000000001</v>
      </c>
      <c r="I1001" s="175"/>
      <c r="L1001" s="171"/>
      <c r="M1001" s="176"/>
      <c r="T1001" s="177"/>
      <c r="AT1001" s="172" t="s">
        <v>183</v>
      </c>
      <c r="AU1001" s="172" t="s">
        <v>85</v>
      </c>
      <c r="AV1001" s="15" t="s">
        <v>181</v>
      </c>
      <c r="AW1001" s="15" t="s">
        <v>32</v>
      </c>
      <c r="AX1001" s="15" t="s">
        <v>83</v>
      </c>
      <c r="AY1001" s="172" t="s">
        <v>174</v>
      </c>
    </row>
    <row r="1002" spans="2:65" s="1" customFormat="1" ht="24.15" customHeight="1">
      <c r="B1002" s="32"/>
      <c r="C1002" s="178" t="s">
        <v>1257</v>
      </c>
      <c r="D1002" s="178" t="s">
        <v>256</v>
      </c>
      <c r="E1002" s="179" t="s">
        <v>1236</v>
      </c>
      <c r="F1002" s="180" t="s">
        <v>1237</v>
      </c>
      <c r="G1002" s="181" t="s">
        <v>179</v>
      </c>
      <c r="H1002" s="182">
        <v>300.839</v>
      </c>
      <c r="I1002" s="183"/>
      <c r="J1002" s="184">
        <f>ROUND(I1002*H1002,2)</f>
        <v>0</v>
      </c>
      <c r="K1002" s="180" t="s">
        <v>180</v>
      </c>
      <c r="L1002" s="185"/>
      <c r="M1002" s="186" t="s">
        <v>1</v>
      </c>
      <c r="N1002" s="187" t="s">
        <v>41</v>
      </c>
      <c r="P1002" s="146">
        <f>O1002*H1002</f>
        <v>0</v>
      </c>
      <c r="Q1002" s="146">
        <v>2.741E-2</v>
      </c>
      <c r="R1002" s="146">
        <f>Q1002*H1002</f>
        <v>8.2459969900000001</v>
      </c>
      <c r="S1002" s="146">
        <v>0</v>
      </c>
      <c r="T1002" s="147">
        <f>S1002*H1002</f>
        <v>0</v>
      </c>
      <c r="AR1002" s="148" t="s">
        <v>363</v>
      </c>
      <c r="AT1002" s="148" t="s">
        <v>256</v>
      </c>
      <c r="AU1002" s="148" t="s">
        <v>85</v>
      </c>
      <c r="AY1002" s="17" t="s">
        <v>174</v>
      </c>
      <c r="BE1002" s="149">
        <f>IF(N1002="základní",J1002,0)</f>
        <v>0</v>
      </c>
      <c r="BF1002" s="149">
        <f>IF(N1002="snížená",J1002,0)</f>
        <v>0</v>
      </c>
      <c r="BG1002" s="149">
        <f>IF(N1002="zákl. přenesená",J1002,0)</f>
        <v>0</v>
      </c>
      <c r="BH1002" s="149">
        <f>IF(N1002="sníž. přenesená",J1002,0)</f>
        <v>0</v>
      </c>
      <c r="BI1002" s="149">
        <f>IF(N1002="nulová",J1002,0)</f>
        <v>0</v>
      </c>
      <c r="BJ1002" s="17" t="s">
        <v>83</v>
      </c>
      <c r="BK1002" s="149">
        <f>ROUND(I1002*H1002,2)</f>
        <v>0</v>
      </c>
      <c r="BL1002" s="17" t="s">
        <v>272</v>
      </c>
      <c r="BM1002" s="148" t="s">
        <v>1258</v>
      </c>
    </row>
    <row r="1003" spans="2:65" s="13" customFormat="1" ht="10">
      <c r="B1003" s="157"/>
      <c r="D1003" s="151" t="s">
        <v>183</v>
      </c>
      <c r="E1003" s="158" t="s">
        <v>1</v>
      </c>
      <c r="F1003" s="159" t="s">
        <v>1250</v>
      </c>
      <c r="H1003" s="160">
        <v>149.06399999999999</v>
      </c>
      <c r="I1003" s="161"/>
      <c r="L1003" s="157"/>
      <c r="M1003" s="162"/>
      <c r="T1003" s="163"/>
      <c r="AT1003" s="158" t="s">
        <v>183</v>
      </c>
      <c r="AU1003" s="158" t="s">
        <v>85</v>
      </c>
      <c r="AV1003" s="13" t="s">
        <v>85</v>
      </c>
      <c r="AW1003" s="13" t="s">
        <v>32</v>
      </c>
      <c r="AX1003" s="13" t="s">
        <v>76</v>
      </c>
      <c r="AY1003" s="158" t="s">
        <v>174</v>
      </c>
    </row>
    <row r="1004" spans="2:65" s="13" customFormat="1" ht="10">
      <c r="B1004" s="157"/>
      <c r="D1004" s="151" t="s">
        <v>183</v>
      </c>
      <c r="E1004" s="158" t="s">
        <v>1</v>
      </c>
      <c r="F1004" s="159" t="s">
        <v>1251</v>
      </c>
      <c r="H1004" s="160">
        <v>140.93299999999999</v>
      </c>
      <c r="I1004" s="161"/>
      <c r="L1004" s="157"/>
      <c r="M1004" s="162"/>
      <c r="T1004" s="163"/>
      <c r="AT1004" s="158" t="s">
        <v>183</v>
      </c>
      <c r="AU1004" s="158" t="s">
        <v>85</v>
      </c>
      <c r="AV1004" s="13" t="s">
        <v>85</v>
      </c>
      <c r="AW1004" s="13" t="s">
        <v>32</v>
      </c>
      <c r="AX1004" s="13" t="s">
        <v>76</v>
      </c>
      <c r="AY1004" s="158" t="s">
        <v>174</v>
      </c>
    </row>
    <row r="1005" spans="2:65" s="13" customFormat="1" ht="10">
      <c r="B1005" s="157"/>
      <c r="D1005" s="151" t="s">
        <v>183</v>
      </c>
      <c r="E1005" s="158" t="s">
        <v>1</v>
      </c>
      <c r="F1005" s="159" t="s">
        <v>1252</v>
      </c>
      <c r="H1005" s="160">
        <v>5.4210000000000003</v>
      </c>
      <c r="I1005" s="161"/>
      <c r="L1005" s="157"/>
      <c r="M1005" s="162"/>
      <c r="T1005" s="163"/>
      <c r="AT1005" s="158" t="s">
        <v>183</v>
      </c>
      <c r="AU1005" s="158" t="s">
        <v>85</v>
      </c>
      <c r="AV1005" s="13" t="s">
        <v>85</v>
      </c>
      <c r="AW1005" s="13" t="s">
        <v>32</v>
      </c>
      <c r="AX1005" s="13" t="s">
        <v>76</v>
      </c>
      <c r="AY1005" s="158" t="s">
        <v>174</v>
      </c>
    </row>
    <row r="1006" spans="2:65" s="13" customFormat="1" ht="10">
      <c r="B1006" s="157"/>
      <c r="D1006" s="151" t="s">
        <v>183</v>
      </c>
      <c r="E1006" s="158" t="s">
        <v>1</v>
      </c>
      <c r="F1006" s="159" t="s">
        <v>1253</v>
      </c>
      <c r="H1006" s="160">
        <v>5.4210000000000003</v>
      </c>
      <c r="I1006" s="161"/>
      <c r="L1006" s="157"/>
      <c r="M1006" s="162"/>
      <c r="T1006" s="163"/>
      <c r="AT1006" s="158" t="s">
        <v>183</v>
      </c>
      <c r="AU1006" s="158" t="s">
        <v>85</v>
      </c>
      <c r="AV1006" s="13" t="s">
        <v>85</v>
      </c>
      <c r="AW1006" s="13" t="s">
        <v>32</v>
      </c>
      <c r="AX1006" s="13" t="s">
        <v>76</v>
      </c>
      <c r="AY1006" s="158" t="s">
        <v>174</v>
      </c>
    </row>
    <row r="1007" spans="2:65" s="14" customFormat="1" ht="10">
      <c r="B1007" s="164"/>
      <c r="D1007" s="151" t="s">
        <v>183</v>
      </c>
      <c r="E1007" s="165" t="s">
        <v>1</v>
      </c>
      <c r="F1007" s="166" t="s">
        <v>187</v>
      </c>
      <c r="H1007" s="167">
        <v>300.839</v>
      </c>
      <c r="I1007" s="168"/>
      <c r="L1007" s="164"/>
      <c r="M1007" s="169"/>
      <c r="T1007" s="170"/>
      <c r="AT1007" s="165" t="s">
        <v>183</v>
      </c>
      <c r="AU1007" s="165" t="s">
        <v>85</v>
      </c>
      <c r="AV1007" s="14" t="s">
        <v>188</v>
      </c>
      <c r="AW1007" s="14" t="s">
        <v>32</v>
      </c>
      <c r="AX1007" s="14" t="s">
        <v>76</v>
      </c>
      <c r="AY1007" s="165" t="s">
        <v>174</v>
      </c>
    </row>
    <row r="1008" spans="2:65" s="15" customFormat="1" ht="10">
      <c r="B1008" s="171"/>
      <c r="D1008" s="151" t="s">
        <v>183</v>
      </c>
      <c r="E1008" s="172" t="s">
        <v>1</v>
      </c>
      <c r="F1008" s="173" t="s">
        <v>189</v>
      </c>
      <c r="H1008" s="174">
        <v>300.839</v>
      </c>
      <c r="I1008" s="175"/>
      <c r="L1008" s="171"/>
      <c r="M1008" s="176"/>
      <c r="T1008" s="177"/>
      <c r="AT1008" s="172" t="s">
        <v>183</v>
      </c>
      <c r="AU1008" s="172" t="s">
        <v>85</v>
      </c>
      <c r="AV1008" s="15" t="s">
        <v>181</v>
      </c>
      <c r="AW1008" s="15" t="s">
        <v>32</v>
      </c>
      <c r="AX1008" s="15" t="s">
        <v>83</v>
      </c>
      <c r="AY1008" s="172" t="s">
        <v>174</v>
      </c>
    </row>
    <row r="1009" spans="2:65" s="1" customFormat="1" ht="24.15" customHeight="1">
      <c r="B1009" s="32"/>
      <c r="C1009" s="178" t="s">
        <v>1259</v>
      </c>
      <c r="D1009" s="178" t="s">
        <v>256</v>
      </c>
      <c r="E1009" s="179" t="s">
        <v>1260</v>
      </c>
      <c r="F1009" s="180" t="s">
        <v>1261</v>
      </c>
      <c r="G1009" s="181" t="s">
        <v>179</v>
      </c>
      <c r="H1009" s="182">
        <v>170.54499999999999</v>
      </c>
      <c r="I1009" s="183"/>
      <c r="J1009" s="184">
        <f>ROUND(I1009*H1009,2)</f>
        <v>0</v>
      </c>
      <c r="K1009" s="180" t="s">
        <v>180</v>
      </c>
      <c r="L1009" s="185"/>
      <c r="M1009" s="186" t="s">
        <v>1</v>
      </c>
      <c r="N1009" s="187" t="s">
        <v>41</v>
      </c>
      <c r="P1009" s="146">
        <f>O1009*H1009</f>
        <v>0</v>
      </c>
      <c r="Q1009" s="146">
        <v>2.5999999999999999E-2</v>
      </c>
      <c r="R1009" s="146">
        <f>Q1009*H1009</f>
        <v>4.4341699999999991</v>
      </c>
      <c r="S1009" s="146">
        <v>0</v>
      </c>
      <c r="T1009" s="147">
        <f>S1009*H1009</f>
        <v>0</v>
      </c>
      <c r="AR1009" s="148" t="s">
        <v>363</v>
      </c>
      <c r="AT1009" s="148" t="s">
        <v>256</v>
      </c>
      <c r="AU1009" s="148" t="s">
        <v>85</v>
      </c>
      <c r="AY1009" s="17" t="s">
        <v>174</v>
      </c>
      <c r="BE1009" s="149">
        <f>IF(N1009="základní",J1009,0)</f>
        <v>0</v>
      </c>
      <c r="BF1009" s="149">
        <f>IF(N1009="snížená",J1009,0)</f>
        <v>0</v>
      </c>
      <c r="BG1009" s="149">
        <f>IF(N1009="zákl. přenesená",J1009,0)</f>
        <v>0</v>
      </c>
      <c r="BH1009" s="149">
        <f>IF(N1009="sníž. přenesená",J1009,0)</f>
        <v>0</v>
      </c>
      <c r="BI1009" s="149">
        <f>IF(N1009="nulová",J1009,0)</f>
        <v>0</v>
      </c>
      <c r="BJ1009" s="17" t="s">
        <v>83</v>
      </c>
      <c r="BK1009" s="149">
        <f>ROUND(I1009*H1009,2)</f>
        <v>0</v>
      </c>
      <c r="BL1009" s="17" t="s">
        <v>272</v>
      </c>
      <c r="BM1009" s="148" t="s">
        <v>1262</v>
      </c>
    </row>
    <row r="1010" spans="2:65" s="13" customFormat="1" ht="10">
      <c r="B1010" s="157"/>
      <c r="D1010" s="151" t="s">
        <v>183</v>
      </c>
      <c r="E1010" s="158" t="s">
        <v>1</v>
      </c>
      <c r="F1010" s="159" t="s">
        <v>1249</v>
      </c>
      <c r="H1010" s="160">
        <v>95.933000000000007</v>
      </c>
      <c r="I1010" s="161"/>
      <c r="L1010" s="157"/>
      <c r="M1010" s="162"/>
      <c r="T1010" s="163"/>
      <c r="AT1010" s="158" t="s">
        <v>183</v>
      </c>
      <c r="AU1010" s="158" t="s">
        <v>85</v>
      </c>
      <c r="AV1010" s="13" t="s">
        <v>85</v>
      </c>
      <c r="AW1010" s="13" t="s">
        <v>32</v>
      </c>
      <c r="AX1010" s="13" t="s">
        <v>76</v>
      </c>
      <c r="AY1010" s="158" t="s">
        <v>174</v>
      </c>
    </row>
    <row r="1011" spans="2:65" s="13" customFormat="1" ht="10">
      <c r="B1011" s="157"/>
      <c r="D1011" s="151" t="s">
        <v>183</v>
      </c>
      <c r="E1011" s="158" t="s">
        <v>1</v>
      </c>
      <c r="F1011" s="159" t="s">
        <v>1254</v>
      </c>
      <c r="H1011" s="160">
        <v>74.611999999999995</v>
      </c>
      <c r="I1011" s="161"/>
      <c r="L1011" s="157"/>
      <c r="M1011" s="162"/>
      <c r="T1011" s="163"/>
      <c r="AT1011" s="158" t="s">
        <v>183</v>
      </c>
      <c r="AU1011" s="158" t="s">
        <v>85</v>
      </c>
      <c r="AV1011" s="13" t="s">
        <v>85</v>
      </c>
      <c r="AW1011" s="13" t="s">
        <v>32</v>
      </c>
      <c r="AX1011" s="13" t="s">
        <v>76</v>
      </c>
      <c r="AY1011" s="158" t="s">
        <v>174</v>
      </c>
    </row>
    <row r="1012" spans="2:65" s="14" customFormat="1" ht="10">
      <c r="B1012" s="164"/>
      <c r="D1012" s="151" t="s">
        <v>183</v>
      </c>
      <c r="E1012" s="165" t="s">
        <v>1</v>
      </c>
      <c r="F1012" s="166" t="s">
        <v>187</v>
      </c>
      <c r="H1012" s="167">
        <v>170.54499999999999</v>
      </c>
      <c r="I1012" s="168"/>
      <c r="L1012" s="164"/>
      <c r="M1012" s="169"/>
      <c r="T1012" s="170"/>
      <c r="AT1012" s="165" t="s">
        <v>183</v>
      </c>
      <c r="AU1012" s="165" t="s">
        <v>85</v>
      </c>
      <c r="AV1012" s="14" t="s">
        <v>188</v>
      </c>
      <c r="AW1012" s="14" t="s">
        <v>32</v>
      </c>
      <c r="AX1012" s="14" t="s">
        <v>76</v>
      </c>
      <c r="AY1012" s="165" t="s">
        <v>174</v>
      </c>
    </row>
    <row r="1013" spans="2:65" s="15" customFormat="1" ht="10">
      <c r="B1013" s="171"/>
      <c r="D1013" s="151" t="s">
        <v>183</v>
      </c>
      <c r="E1013" s="172" t="s">
        <v>1</v>
      </c>
      <c r="F1013" s="173" t="s">
        <v>189</v>
      </c>
      <c r="H1013" s="174">
        <v>170.54499999999999</v>
      </c>
      <c r="I1013" s="175"/>
      <c r="L1013" s="171"/>
      <c r="M1013" s="176"/>
      <c r="T1013" s="177"/>
      <c r="AT1013" s="172" t="s">
        <v>183</v>
      </c>
      <c r="AU1013" s="172" t="s">
        <v>85</v>
      </c>
      <c r="AV1013" s="15" t="s">
        <v>181</v>
      </c>
      <c r="AW1013" s="15" t="s">
        <v>32</v>
      </c>
      <c r="AX1013" s="15" t="s">
        <v>83</v>
      </c>
      <c r="AY1013" s="172" t="s">
        <v>174</v>
      </c>
    </row>
    <row r="1014" spans="2:65" s="1" customFormat="1" ht="24.15" customHeight="1">
      <c r="B1014" s="32"/>
      <c r="C1014" s="137" t="s">
        <v>1263</v>
      </c>
      <c r="D1014" s="137" t="s">
        <v>176</v>
      </c>
      <c r="E1014" s="138" t="s">
        <v>1264</v>
      </c>
      <c r="F1014" s="139" t="s">
        <v>1265</v>
      </c>
      <c r="G1014" s="140" t="s">
        <v>179</v>
      </c>
      <c r="H1014" s="141">
        <v>37.24</v>
      </c>
      <c r="I1014" s="142"/>
      <c r="J1014" s="143">
        <f>ROUND(I1014*H1014,2)</f>
        <v>0</v>
      </c>
      <c r="K1014" s="139" t="s">
        <v>180</v>
      </c>
      <c r="L1014" s="32"/>
      <c r="M1014" s="144" t="s">
        <v>1</v>
      </c>
      <c r="N1014" s="145" t="s">
        <v>41</v>
      </c>
      <c r="P1014" s="146">
        <f>O1014*H1014</f>
        <v>0</v>
      </c>
      <c r="Q1014" s="146">
        <v>2.3000000000000001E-4</v>
      </c>
      <c r="R1014" s="146">
        <f>Q1014*H1014</f>
        <v>8.5652000000000002E-3</v>
      </c>
      <c r="S1014" s="146">
        <v>0</v>
      </c>
      <c r="T1014" s="147">
        <f>S1014*H1014</f>
        <v>0</v>
      </c>
      <c r="AR1014" s="148" t="s">
        <v>272</v>
      </c>
      <c r="AT1014" s="148" t="s">
        <v>176</v>
      </c>
      <c r="AU1014" s="148" t="s">
        <v>85</v>
      </c>
      <c r="AY1014" s="17" t="s">
        <v>174</v>
      </c>
      <c r="BE1014" s="149">
        <f>IF(N1014="základní",J1014,0)</f>
        <v>0</v>
      </c>
      <c r="BF1014" s="149">
        <f>IF(N1014="snížená",J1014,0)</f>
        <v>0</v>
      </c>
      <c r="BG1014" s="149">
        <f>IF(N1014="zákl. přenesená",J1014,0)</f>
        <v>0</v>
      </c>
      <c r="BH1014" s="149">
        <f>IF(N1014="sníž. přenesená",J1014,0)</f>
        <v>0</v>
      </c>
      <c r="BI1014" s="149">
        <f>IF(N1014="nulová",J1014,0)</f>
        <v>0</v>
      </c>
      <c r="BJ1014" s="17" t="s">
        <v>83</v>
      </c>
      <c r="BK1014" s="149">
        <f>ROUND(I1014*H1014,2)</f>
        <v>0</v>
      </c>
      <c r="BL1014" s="17" t="s">
        <v>272</v>
      </c>
      <c r="BM1014" s="148" t="s">
        <v>1266</v>
      </c>
    </row>
    <row r="1015" spans="2:65" s="13" customFormat="1" ht="10">
      <c r="B1015" s="157"/>
      <c r="D1015" s="151" t="s">
        <v>183</v>
      </c>
      <c r="E1015" s="158" t="s">
        <v>1</v>
      </c>
      <c r="F1015" s="159" t="s">
        <v>1267</v>
      </c>
      <c r="H1015" s="160">
        <v>14.18</v>
      </c>
      <c r="I1015" s="161"/>
      <c r="L1015" s="157"/>
      <c r="M1015" s="162"/>
      <c r="T1015" s="163"/>
      <c r="AT1015" s="158" t="s">
        <v>183</v>
      </c>
      <c r="AU1015" s="158" t="s">
        <v>85</v>
      </c>
      <c r="AV1015" s="13" t="s">
        <v>85</v>
      </c>
      <c r="AW1015" s="13" t="s">
        <v>32</v>
      </c>
      <c r="AX1015" s="13" t="s">
        <v>76</v>
      </c>
      <c r="AY1015" s="158" t="s">
        <v>174</v>
      </c>
    </row>
    <row r="1016" spans="2:65" s="13" customFormat="1" ht="10">
      <c r="B1016" s="157"/>
      <c r="D1016" s="151" t="s">
        <v>183</v>
      </c>
      <c r="E1016" s="158" t="s">
        <v>1</v>
      </c>
      <c r="F1016" s="159" t="s">
        <v>1268</v>
      </c>
      <c r="H1016" s="160">
        <v>23.06</v>
      </c>
      <c r="I1016" s="161"/>
      <c r="L1016" s="157"/>
      <c r="M1016" s="162"/>
      <c r="T1016" s="163"/>
      <c r="AT1016" s="158" t="s">
        <v>183</v>
      </c>
      <c r="AU1016" s="158" t="s">
        <v>85</v>
      </c>
      <c r="AV1016" s="13" t="s">
        <v>85</v>
      </c>
      <c r="AW1016" s="13" t="s">
        <v>32</v>
      </c>
      <c r="AX1016" s="13" t="s">
        <v>76</v>
      </c>
      <c r="AY1016" s="158" t="s">
        <v>174</v>
      </c>
    </row>
    <row r="1017" spans="2:65" s="14" customFormat="1" ht="10">
      <c r="B1017" s="164"/>
      <c r="D1017" s="151" t="s">
        <v>183</v>
      </c>
      <c r="E1017" s="165" t="s">
        <v>1</v>
      </c>
      <c r="F1017" s="166" t="s">
        <v>187</v>
      </c>
      <c r="H1017" s="167">
        <v>37.24</v>
      </c>
      <c r="I1017" s="168"/>
      <c r="L1017" s="164"/>
      <c r="M1017" s="169"/>
      <c r="T1017" s="170"/>
      <c r="AT1017" s="165" t="s">
        <v>183</v>
      </c>
      <c r="AU1017" s="165" t="s">
        <v>85</v>
      </c>
      <c r="AV1017" s="14" t="s">
        <v>188</v>
      </c>
      <c r="AW1017" s="14" t="s">
        <v>32</v>
      </c>
      <c r="AX1017" s="14" t="s">
        <v>76</v>
      </c>
      <c r="AY1017" s="165" t="s">
        <v>174</v>
      </c>
    </row>
    <row r="1018" spans="2:65" s="15" customFormat="1" ht="10">
      <c r="B1018" s="171"/>
      <c r="D1018" s="151" t="s">
        <v>183</v>
      </c>
      <c r="E1018" s="172" t="s">
        <v>1</v>
      </c>
      <c r="F1018" s="173" t="s">
        <v>189</v>
      </c>
      <c r="H1018" s="174">
        <v>37.24</v>
      </c>
      <c r="I1018" s="175"/>
      <c r="L1018" s="171"/>
      <c r="M1018" s="176"/>
      <c r="T1018" s="177"/>
      <c r="AT1018" s="172" t="s">
        <v>183</v>
      </c>
      <c r="AU1018" s="172" t="s">
        <v>85</v>
      </c>
      <c r="AV1018" s="15" t="s">
        <v>181</v>
      </c>
      <c r="AW1018" s="15" t="s">
        <v>32</v>
      </c>
      <c r="AX1018" s="15" t="s">
        <v>83</v>
      </c>
      <c r="AY1018" s="172" t="s">
        <v>174</v>
      </c>
    </row>
    <row r="1019" spans="2:65" s="1" customFormat="1" ht="24.15" customHeight="1">
      <c r="B1019" s="32"/>
      <c r="C1019" s="178" t="s">
        <v>1269</v>
      </c>
      <c r="D1019" s="178" t="s">
        <v>256</v>
      </c>
      <c r="E1019" s="179" t="s">
        <v>1260</v>
      </c>
      <c r="F1019" s="180" t="s">
        <v>1261</v>
      </c>
      <c r="G1019" s="181" t="s">
        <v>179</v>
      </c>
      <c r="H1019" s="182">
        <v>37.24</v>
      </c>
      <c r="I1019" s="183"/>
      <c r="J1019" s="184">
        <f>ROUND(I1019*H1019,2)</f>
        <v>0</v>
      </c>
      <c r="K1019" s="180" t="s">
        <v>180</v>
      </c>
      <c r="L1019" s="185"/>
      <c r="M1019" s="186" t="s">
        <v>1</v>
      </c>
      <c r="N1019" s="187" t="s">
        <v>41</v>
      </c>
      <c r="P1019" s="146">
        <f>O1019*H1019</f>
        <v>0</v>
      </c>
      <c r="Q1019" s="146">
        <v>2.5999999999999999E-2</v>
      </c>
      <c r="R1019" s="146">
        <f>Q1019*H1019</f>
        <v>0.96823999999999999</v>
      </c>
      <c r="S1019" s="146">
        <v>0</v>
      </c>
      <c r="T1019" s="147">
        <f>S1019*H1019</f>
        <v>0</v>
      </c>
      <c r="AR1019" s="148" t="s">
        <v>363</v>
      </c>
      <c r="AT1019" s="148" t="s">
        <v>256</v>
      </c>
      <c r="AU1019" s="148" t="s">
        <v>85</v>
      </c>
      <c r="AY1019" s="17" t="s">
        <v>174</v>
      </c>
      <c r="BE1019" s="149">
        <f>IF(N1019="základní",J1019,0)</f>
        <v>0</v>
      </c>
      <c r="BF1019" s="149">
        <f>IF(N1019="snížená",J1019,0)</f>
        <v>0</v>
      </c>
      <c r="BG1019" s="149">
        <f>IF(N1019="zákl. přenesená",J1019,0)</f>
        <v>0</v>
      </c>
      <c r="BH1019" s="149">
        <f>IF(N1019="sníž. přenesená",J1019,0)</f>
        <v>0</v>
      </c>
      <c r="BI1019" s="149">
        <f>IF(N1019="nulová",J1019,0)</f>
        <v>0</v>
      </c>
      <c r="BJ1019" s="17" t="s">
        <v>83</v>
      </c>
      <c r="BK1019" s="149">
        <f>ROUND(I1019*H1019,2)</f>
        <v>0</v>
      </c>
      <c r="BL1019" s="17" t="s">
        <v>272</v>
      </c>
      <c r="BM1019" s="148" t="s">
        <v>1270</v>
      </c>
    </row>
    <row r="1020" spans="2:65" s="1" customFormat="1" ht="16.5" customHeight="1">
      <c r="B1020" s="32"/>
      <c r="C1020" s="137" t="s">
        <v>1271</v>
      </c>
      <c r="D1020" s="137" t="s">
        <v>176</v>
      </c>
      <c r="E1020" s="138" t="s">
        <v>1272</v>
      </c>
      <c r="F1020" s="139" t="s">
        <v>1273</v>
      </c>
      <c r="G1020" s="140" t="s">
        <v>179</v>
      </c>
      <c r="H1020" s="141">
        <v>2.7</v>
      </c>
      <c r="I1020" s="142"/>
      <c r="J1020" s="143">
        <f>ROUND(I1020*H1020,2)</f>
        <v>0</v>
      </c>
      <c r="K1020" s="139" t="s">
        <v>180</v>
      </c>
      <c r="L1020" s="32"/>
      <c r="M1020" s="144" t="s">
        <v>1</v>
      </c>
      <c r="N1020" s="145" t="s">
        <v>41</v>
      </c>
      <c r="P1020" s="146">
        <f>O1020*H1020</f>
        <v>0</v>
      </c>
      <c r="Q1020" s="146">
        <v>0</v>
      </c>
      <c r="R1020" s="146">
        <f>Q1020*H1020</f>
        <v>0</v>
      </c>
      <c r="S1020" s="146">
        <v>0.02</v>
      </c>
      <c r="T1020" s="147">
        <f>S1020*H1020</f>
        <v>5.4000000000000006E-2</v>
      </c>
      <c r="AR1020" s="148" t="s">
        <v>272</v>
      </c>
      <c r="AT1020" s="148" t="s">
        <v>176</v>
      </c>
      <c r="AU1020" s="148" t="s">
        <v>85</v>
      </c>
      <c r="AY1020" s="17" t="s">
        <v>174</v>
      </c>
      <c r="BE1020" s="149">
        <f>IF(N1020="základní",J1020,0)</f>
        <v>0</v>
      </c>
      <c r="BF1020" s="149">
        <f>IF(N1020="snížená",J1020,0)</f>
        <v>0</v>
      </c>
      <c r="BG1020" s="149">
        <f>IF(N1020="zákl. přenesená",J1020,0)</f>
        <v>0</v>
      </c>
      <c r="BH1020" s="149">
        <f>IF(N1020="sníž. přenesená",J1020,0)</f>
        <v>0</v>
      </c>
      <c r="BI1020" s="149">
        <f>IF(N1020="nulová",J1020,0)</f>
        <v>0</v>
      </c>
      <c r="BJ1020" s="17" t="s">
        <v>83</v>
      </c>
      <c r="BK1020" s="149">
        <f>ROUND(I1020*H1020,2)</f>
        <v>0</v>
      </c>
      <c r="BL1020" s="17" t="s">
        <v>272</v>
      </c>
      <c r="BM1020" s="148" t="s">
        <v>1274</v>
      </c>
    </row>
    <row r="1021" spans="2:65" s="12" customFormat="1" ht="10">
      <c r="B1021" s="150"/>
      <c r="D1021" s="151" t="s">
        <v>183</v>
      </c>
      <c r="E1021" s="152" t="s">
        <v>1</v>
      </c>
      <c r="F1021" s="153" t="s">
        <v>184</v>
      </c>
      <c r="H1021" s="152" t="s">
        <v>1</v>
      </c>
      <c r="I1021" s="154"/>
      <c r="L1021" s="150"/>
      <c r="M1021" s="155"/>
      <c r="T1021" s="156"/>
      <c r="AT1021" s="152" t="s">
        <v>183</v>
      </c>
      <c r="AU1021" s="152" t="s">
        <v>85</v>
      </c>
      <c r="AV1021" s="12" t="s">
        <v>83</v>
      </c>
      <c r="AW1021" s="12" t="s">
        <v>32</v>
      </c>
      <c r="AX1021" s="12" t="s">
        <v>76</v>
      </c>
      <c r="AY1021" s="152" t="s">
        <v>174</v>
      </c>
    </row>
    <row r="1022" spans="2:65" s="13" customFormat="1" ht="10">
      <c r="B1022" s="157"/>
      <c r="D1022" s="151" t="s">
        <v>183</v>
      </c>
      <c r="E1022" s="158" t="s">
        <v>1</v>
      </c>
      <c r="F1022" s="159" t="s">
        <v>1275</v>
      </c>
      <c r="H1022" s="160">
        <v>2.7</v>
      </c>
      <c r="I1022" s="161"/>
      <c r="L1022" s="157"/>
      <c r="M1022" s="162"/>
      <c r="T1022" s="163"/>
      <c r="AT1022" s="158" t="s">
        <v>183</v>
      </c>
      <c r="AU1022" s="158" t="s">
        <v>85</v>
      </c>
      <c r="AV1022" s="13" t="s">
        <v>85</v>
      </c>
      <c r="AW1022" s="13" t="s">
        <v>32</v>
      </c>
      <c r="AX1022" s="13" t="s">
        <v>76</v>
      </c>
      <c r="AY1022" s="158" t="s">
        <v>174</v>
      </c>
    </row>
    <row r="1023" spans="2:65" s="14" customFormat="1" ht="10">
      <c r="B1023" s="164"/>
      <c r="D1023" s="151" t="s">
        <v>183</v>
      </c>
      <c r="E1023" s="165" t="s">
        <v>1</v>
      </c>
      <c r="F1023" s="166" t="s">
        <v>187</v>
      </c>
      <c r="H1023" s="167">
        <v>2.7</v>
      </c>
      <c r="I1023" s="168"/>
      <c r="L1023" s="164"/>
      <c r="M1023" s="169"/>
      <c r="T1023" s="170"/>
      <c r="AT1023" s="165" t="s">
        <v>183</v>
      </c>
      <c r="AU1023" s="165" t="s">
        <v>85</v>
      </c>
      <c r="AV1023" s="14" t="s">
        <v>188</v>
      </c>
      <c r="AW1023" s="14" t="s">
        <v>32</v>
      </c>
      <c r="AX1023" s="14" t="s">
        <v>76</v>
      </c>
      <c r="AY1023" s="165" t="s">
        <v>174</v>
      </c>
    </row>
    <row r="1024" spans="2:65" s="15" customFormat="1" ht="10">
      <c r="B1024" s="171"/>
      <c r="D1024" s="151" t="s">
        <v>183</v>
      </c>
      <c r="E1024" s="172" t="s">
        <v>1</v>
      </c>
      <c r="F1024" s="173" t="s">
        <v>189</v>
      </c>
      <c r="H1024" s="174">
        <v>2.7</v>
      </c>
      <c r="I1024" s="175"/>
      <c r="L1024" s="171"/>
      <c r="M1024" s="176"/>
      <c r="T1024" s="177"/>
      <c r="AT1024" s="172" t="s">
        <v>183</v>
      </c>
      <c r="AU1024" s="172" t="s">
        <v>85</v>
      </c>
      <c r="AV1024" s="15" t="s">
        <v>181</v>
      </c>
      <c r="AW1024" s="15" t="s">
        <v>32</v>
      </c>
      <c r="AX1024" s="15" t="s">
        <v>83</v>
      </c>
      <c r="AY1024" s="172" t="s">
        <v>174</v>
      </c>
    </row>
    <row r="1025" spans="2:65" s="1" customFormat="1" ht="24.15" customHeight="1">
      <c r="B1025" s="32"/>
      <c r="C1025" s="137" t="s">
        <v>1276</v>
      </c>
      <c r="D1025" s="137" t="s">
        <v>176</v>
      </c>
      <c r="E1025" s="138" t="s">
        <v>1277</v>
      </c>
      <c r="F1025" s="139" t="s">
        <v>1278</v>
      </c>
      <c r="G1025" s="140" t="s">
        <v>269</v>
      </c>
      <c r="H1025" s="141">
        <v>172.357</v>
      </c>
      <c r="I1025" s="142"/>
      <c r="J1025" s="143">
        <f>ROUND(I1025*H1025,2)</f>
        <v>0</v>
      </c>
      <c r="K1025" s="139" t="s">
        <v>180</v>
      </c>
      <c r="L1025" s="32"/>
      <c r="M1025" s="144" t="s">
        <v>1</v>
      </c>
      <c r="N1025" s="145" t="s">
        <v>41</v>
      </c>
      <c r="P1025" s="146">
        <f>O1025*H1025</f>
        <v>0</v>
      </c>
      <c r="Q1025" s="146">
        <v>5.0000000000000002E-5</v>
      </c>
      <c r="R1025" s="146">
        <f>Q1025*H1025</f>
        <v>8.6178499999999998E-3</v>
      </c>
      <c r="S1025" s="146">
        <v>0</v>
      </c>
      <c r="T1025" s="147">
        <f>S1025*H1025</f>
        <v>0</v>
      </c>
      <c r="AR1025" s="148" t="s">
        <v>272</v>
      </c>
      <c r="AT1025" s="148" t="s">
        <v>176</v>
      </c>
      <c r="AU1025" s="148" t="s">
        <v>85</v>
      </c>
      <c r="AY1025" s="17" t="s">
        <v>174</v>
      </c>
      <c r="BE1025" s="149">
        <f>IF(N1025="základní",J1025,0)</f>
        <v>0</v>
      </c>
      <c r="BF1025" s="149">
        <f>IF(N1025="snížená",J1025,0)</f>
        <v>0</v>
      </c>
      <c r="BG1025" s="149">
        <f>IF(N1025="zákl. přenesená",J1025,0)</f>
        <v>0</v>
      </c>
      <c r="BH1025" s="149">
        <f>IF(N1025="sníž. přenesená",J1025,0)</f>
        <v>0</v>
      </c>
      <c r="BI1025" s="149">
        <f>IF(N1025="nulová",J1025,0)</f>
        <v>0</v>
      </c>
      <c r="BJ1025" s="17" t="s">
        <v>83</v>
      </c>
      <c r="BK1025" s="149">
        <f>ROUND(I1025*H1025,2)</f>
        <v>0</v>
      </c>
      <c r="BL1025" s="17" t="s">
        <v>272</v>
      </c>
      <c r="BM1025" s="148" t="s">
        <v>1279</v>
      </c>
    </row>
    <row r="1026" spans="2:65" s="12" customFormat="1" ht="10">
      <c r="B1026" s="150"/>
      <c r="D1026" s="151" t="s">
        <v>183</v>
      </c>
      <c r="E1026" s="152" t="s">
        <v>1</v>
      </c>
      <c r="F1026" s="153" t="s">
        <v>1280</v>
      </c>
      <c r="H1026" s="152" t="s">
        <v>1</v>
      </c>
      <c r="I1026" s="154"/>
      <c r="L1026" s="150"/>
      <c r="M1026" s="155"/>
      <c r="T1026" s="156"/>
      <c r="AT1026" s="152" t="s">
        <v>183</v>
      </c>
      <c r="AU1026" s="152" t="s">
        <v>85</v>
      </c>
      <c r="AV1026" s="12" t="s">
        <v>83</v>
      </c>
      <c r="AW1026" s="12" t="s">
        <v>32</v>
      </c>
      <c r="AX1026" s="12" t="s">
        <v>76</v>
      </c>
      <c r="AY1026" s="152" t="s">
        <v>174</v>
      </c>
    </row>
    <row r="1027" spans="2:65" s="13" customFormat="1" ht="10">
      <c r="B1027" s="157"/>
      <c r="D1027" s="151" t="s">
        <v>183</v>
      </c>
      <c r="E1027" s="158" t="s">
        <v>1</v>
      </c>
      <c r="F1027" s="159" t="s">
        <v>1281</v>
      </c>
      <c r="H1027" s="160">
        <v>134.92699999999999</v>
      </c>
      <c r="I1027" s="161"/>
      <c r="L1027" s="157"/>
      <c r="M1027" s="162"/>
      <c r="T1027" s="163"/>
      <c r="AT1027" s="158" t="s">
        <v>183</v>
      </c>
      <c r="AU1027" s="158" t="s">
        <v>85</v>
      </c>
      <c r="AV1027" s="13" t="s">
        <v>85</v>
      </c>
      <c r="AW1027" s="13" t="s">
        <v>32</v>
      </c>
      <c r="AX1027" s="13" t="s">
        <v>76</v>
      </c>
      <c r="AY1027" s="158" t="s">
        <v>174</v>
      </c>
    </row>
    <row r="1028" spans="2:65" s="13" customFormat="1" ht="10">
      <c r="B1028" s="157"/>
      <c r="D1028" s="151" t="s">
        <v>183</v>
      </c>
      <c r="E1028" s="158" t="s">
        <v>1</v>
      </c>
      <c r="F1028" s="159" t="s">
        <v>1282</v>
      </c>
      <c r="H1028" s="160">
        <v>35.402000000000001</v>
      </c>
      <c r="I1028" s="161"/>
      <c r="L1028" s="157"/>
      <c r="M1028" s="162"/>
      <c r="T1028" s="163"/>
      <c r="AT1028" s="158" t="s">
        <v>183</v>
      </c>
      <c r="AU1028" s="158" t="s">
        <v>85</v>
      </c>
      <c r="AV1028" s="13" t="s">
        <v>85</v>
      </c>
      <c r="AW1028" s="13" t="s">
        <v>32</v>
      </c>
      <c r="AX1028" s="13" t="s">
        <v>76</v>
      </c>
      <c r="AY1028" s="158" t="s">
        <v>174</v>
      </c>
    </row>
    <row r="1029" spans="2:65" s="13" customFormat="1" ht="10">
      <c r="B1029" s="157"/>
      <c r="D1029" s="151" t="s">
        <v>183</v>
      </c>
      <c r="E1029" s="158" t="s">
        <v>1</v>
      </c>
      <c r="F1029" s="159" t="s">
        <v>1283</v>
      </c>
      <c r="H1029" s="160">
        <v>2.028</v>
      </c>
      <c r="I1029" s="161"/>
      <c r="L1029" s="157"/>
      <c r="M1029" s="162"/>
      <c r="T1029" s="163"/>
      <c r="AT1029" s="158" t="s">
        <v>183</v>
      </c>
      <c r="AU1029" s="158" t="s">
        <v>85</v>
      </c>
      <c r="AV1029" s="13" t="s">
        <v>85</v>
      </c>
      <c r="AW1029" s="13" t="s">
        <v>32</v>
      </c>
      <c r="AX1029" s="13" t="s">
        <v>76</v>
      </c>
      <c r="AY1029" s="158" t="s">
        <v>174</v>
      </c>
    </row>
    <row r="1030" spans="2:65" s="14" customFormat="1" ht="10">
      <c r="B1030" s="164"/>
      <c r="D1030" s="151" t="s">
        <v>183</v>
      </c>
      <c r="E1030" s="165" t="s">
        <v>1</v>
      </c>
      <c r="F1030" s="166" t="s">
        <v>187</v>
      </c>
      <c r="H1030" s="167">
        <v>172.357</v>
      </c>
      <c r="I1030" s="168"/>
      <c r="L1030" s="164"/>
      <c r="M1030" s="169"/>
      <c r="T1030" s="170"/>
      <c r="AT1030" s="165" t="s">
        <v>183</v>
      </c>
      <c r="AU1030" s="165" t="s">
        <v>85</v>
      </c>
      <c r="AV1030" s="14" t="s">
        <v>188</v>
      </c>
      <c r="AW1030" s="14" t="s">
        <v>32</v>
      </c>
      <c r="AX1030" s="14" t="s">
        <v>76</v>
      </c>
      <c r="AY1030" s="165" t="s">
        <v>174</v>
      </c>
    </row>
    <row r="1031" spans="2:65" s="15" customFormat="1" ht="10">
      <c r="B1031" s="171"/>
      <c r="D1031" s="151" t="s">
        <v>183</v>
      </c>
      <c r="E1031" s="172" t="s">
        <v>1</v>
      </c>
      <c r="F1031" s="173" t="s">
        <v>189</v>
      </c>
      <c r="H1031" s="174">
        <v>172.357</v>
      </c>
      <c r="I1031" s="175"/>
      <c r="L1031" s="171"/>
      <c r="M1031" s="176"/>
      <c r="T1031" s="177"/>
      <c r="AT1031" s="172" t="s">
        <v>183</v>
      </c>
      <c r="AU1031" s="172" t="s">
        <v>85</v>
      </c>
      <c r="AV1031" s="15" t="s">
        <v>181</v>
      </c>
      <c r="AW1031" s="15" t="s">
        <v>32</v>
      </c>
      <c r="AX1031" s="15" t="s">
        <v>83</v>
      </c>
      <c r="AY1031" s="172" t="s">
        <v>174</v>
      </c>
    </row>
    <row r="1032" spans="2:65" s="1" customFormat="1" ht="16.5" customHeight="1">
      <c r="B1032" s="32"/>
      <c r="C1032" s="178" t="s">
        <v>1284</v>
      </c>
      <c r="D1032" s="178" t="s">
        <v>256</v>
      </c>
      <c r="E1032" s="179" t="s">
        <v>1285</v>
      </c>
      <c r="F1032" s="180" t="s">
        <v>1286</v>
      </c>
      <c r="G1032" s="181" t="s">
        <v>269</v>
      </c>
      <c r="H1032" s="182">
        <v>172.357</v>
      </c>
      <c r="I1032" s="183"/>
      <c r="J1032" s="184">
        <f>ROUND(I1032*H1032,2)</f>
        <v>0</v>
      </c>
      <c r="K1032" s="180" t="s">
        <v>1</v>
      </c>
      <c r="L1032" s="185"/>
      <c r="M1032" s="186" t="s">
        <v>1</v>
      </c>
      <c r="N1032" s="187" t="s">
        <v>41</v>
      </c>
      <c r="P1032" s="146">
        <f>O1032*H1032</f>
        <v>0</v>
      </c>
      <c r="Q1032" s="146">
        <v>0</v>
      </c>
      <c r="R1032" s="146">
        <f>Q1032*H1032</f>
        <v>0</v>
      </c>
      <c r="S1032" s="146">
        <v>0</v>
      </c>
      <c r="T1032" s="147">
        <f>S1032*H1032</f>
        <v>0</v>
      </c>
      <c r="AR1032" s="148" t="s">
        <v>363</v>
      </c>
      <c r="AT1032" s="148" t="s">
        <v>256</v>
      </c>
      <c r="AU1032" s="148" t="s">
        <v>85</v>
      </c>
      <c r="AY1032" s="17" t="s">
        <v>174</v>
      </c>
      <c r="BE1032" s="149">
        <f>IF(N1032="základní",J1032,0)</f>
        <v>0</v>
      </c>
      <c r="BF1032" s="149">
        <f>IF(N1032="snížená",J1032,0)</f>
        <v>0</v>
      </c>
      <c r="BG1032" s="149">
        <f>IF(N1032="zákl. přenesená",J1032,0)</f>
        <v>0</v>
      </c>
      <c r="BH1032" s="149">
        <f>IF(N1032="sníž. přenesená",J1032,0)</f>
        <v>0</v>
      </c>
      <c r="BI1032" s="149">
        <f>IF(N1032="nulová",J1032,0)</f>
        <v>0</v>
      </c>
      <c r="BJ1032" s="17" t="s">
        <v>83</v>
      </c>
      <c r="BK1032" s="149">
        <f>ROUND(I1032*H1032,2)</f>
        <v>0</v>
      </c>
      <c r="BL1032" s="17" t="s">
        <v>272</v>
      </c>
      <c r="BM1032" s="148" t="s">
        <v>1287</v>
      </c>
    </row>
    <row r="1033" spans="2:65" s="1" customFormat="1" ht="24.15" customHeight="1">
      <c r="B1033" s="32"/>
      <c r="C1033" s="137" t="s">
        <v>1288</v>
      </c>
      <c r="D1033" s="137" t="s">
        <v>176</v>
      </c>
      <c r="E1033" s="138" t="s">
        <v>1289</v>
      </c>
      <c r="F1033" s="139" t="s">
        <v>1290</v>
      </c>
      <c r="G1033" s="140" t="s">
        <v>439</v>
      </c>
      <c r="H1033" s="141">
        <v>264.89999999999998</v>
      </c>
      <c r="I1033" s="142"/>
      <c r="J1033" s="143">
        <f>ROUND(I1033*H1033,2)</f>
        <v>0</v>
      </c>
      <c r="K1033" s="139" t="s">
        <v>1</v>
      </c>
      <c r="L1033" s="32"/>
      <c r="M1033" s="144" t="s">
        <v>1</v>
      </c>
      <c r="N1033" s="145" t="s">
        <v>41</v>
      </c>
      <c r="P1033" s="146">
        <f>O1033*H1033</f>
        <v>0</v>
      </c>
      <c r="Q1033" s="146">
        <v>0</v>
      </c>
      <c r="R1033" s="146">
        <f>Q1033*H1033</f>
        <v>0</v>
      </c>
      <c r="S1033" s="146">
        <v>0</v>
      </c>
      <c r="T1033" s="147">
        <f>S1033*H1033</f>
        <v>0</v>
      </c>
      <c r="AR1033" s="148" t="s">
        <v>272</v>
      </c>
      <c r="AT1033" s="148" t="s">
        <v>176</v>
      </c>
      <c r="AU1033" s="148" t="s">
        <v>85</v>
      </c>
      <c r="AY1033" s="17" t="s">
        <v>174</v>
      </c>
      <c r="BE1033" s="149">
        <f>IF(N1033="základní",J1033,0)</f>
        <v>0</v>
      </c>
      <c r="BF1033" s="149">
        <f>IF(N1033="snížená",J1033,0)</f>
        <v>0</v>
      </c>
      <c r="BG1033" s="149">
        <f>IF(N1033="zákl. přenesená",J1033,0)</f>
        <v>0</v>
      </c>
      <c r="BH1033" s="149">
        <f>IF(N1033="sníž. přenesená",J1033,0)</f>
        <v>0</v>
      </c>
      <c r="BI1033" s="149">
        <f>IF(N1033="nulová",J1033,0)</f>
        <v>0</v>
      </c>
      <c r="BJ1033" s="17" t="s">
        <v>83</v>
      </c>
      <c r="BK1033" s="149">
        <f>ROUND(I1033*H1033,2)</f>
        <v>0</v>
      </c>
      <c r="BL1033" s="17" t="s">
        <v>272</v>
      </c>
      <c r="BM1033" s="148" t="s">
        <v>1291</v>
      </c>
    </row>
    <row r="1034" spans="2:65" s="12" customFormat="1" ht="10">
      <c r="B1034" s="150"/>
      <c r="D1034" s="151" t="s">
        <v>183</v>
      </c>
      <c r="E1034" s="152" t="s">
        <v>1</v>
      </c>
      <c r="F1034" s="153" t="s">
        <v>632</v>
      </c>
      <c r="H1034" s="152" t="s">
        <v>1</v>
      </c>
      <c r="I1034" s="154"/>
      <c r="L1034" s="150"/>
      <c r="M1034" s="155"/>
      <c r="T1034" s="156"/>
      <c r="AT1034" s="152" t="s">
        <v>183</v>
      </c>
      <c r="AU1034" s="152" t="s">
        <v>85</v>
      </c>
      <c r="AV1034" s="12" t="s">
        <v>83</v>
      </c>
      <c r="AW1034" s="12" t="s">
        <v>32</v>
      </c>
      <c r="AX1034" s="12" t="s">
        <v>76</v>
      </c>
      <c r="AY1034" s="152" t="s">
        <v>174</v>
      </c>
    </row>
    <row r="1035" spans="2:65" s="13" customFormat="1" ht="10">
      <c r="B1035" s="157"/>
      <c r="D1035" s="151" t="s">
        <v>183</v>
      </c>
      <c r="E1035" s="158" t="s">
        <v>1</v>
      </c>
      <c r="F1035" s="159" t="s">
        <v>1292</v>
      </c>
      <c r="H1035" s="160">
        <v>82.95</v>
      </c>
      <c r="I1035" s="161"/>
      <c r="L1035" s="157"/>
      <c r="M1035" s="162"/>
      <c r="T1035" s="163"/>
      <c r="AT1035" s="158" t="s">
        <v>183</v>
      </c>
      <c r="AU1035" s="158" t="s">
        <v>85</v>
      </c>
      <c r="AV1035" s="13" t="s">
        <v>85</v>
      </c>
      <c r="AW1035" s="13" t="s">
        <v>32</v>
      </c>
      <c r="AX1035" s="13" t="s">
        <v>76</v>
      </c>
      <c r="AY1035" s="158" t="s">
        <v>174</v>
      </c>
    </row>
    <row r="1036" spans="2:65" s="13" customFormat="1" ht="10">
      <c r="B1036" s="157"/>
      <c r="D1036" s="151" t="s">
        <v>183</v>
      </c>
      <c r="E1036" s="158" t="s">
        <v>1</v>
      </c>
      <c r="F1036" s="159" t="s">
        <v>1293</v>
      </c>
      <c r="H1036" s="160">
        <v>30.25</v>
      </c>
      <c r="I1036" s="161"/>
      <c r="L1036" s="157"/>
      <c r="M1036" s="162"/>
      <c r="T1036" s="163"/>
      <c r="AT1036" s="158" t="s">
        <v>183</v>
      </c>
      <c r="AU1036" s="158" t="s">
        <v>85</v>
      </c>
      <c r="AV1036" s="13" t="s">
        <v>85</v>
      </c>
      <c r="AW1036" s="13" t="s">
        <v>32</v>
      </c>
      <c r="AX1036" s="13" t="s">
        <v>76</v>
      </c>
      <c r="AY1036" s="158" t="s">
        <v>174</v>
      </c>
    </row>
    <row r="1037" spans="2:65" s="14" customFormat="1" ht="10">
      <c r="B1037" s="164"/>
      <c r="D1037" s="151" t="s">
        <v>183</v>
      </c>
      <c r="E1037" s="165" t="s">
        <v>1</v>
      </c>
      <c r="F1037" s="166" t="s">
        <v>187</v>
      </c>
      <c r="H1037" s="167">
        <v>113.2</v>
      </c>
      <c r="I1037" s="168"/>
      <c r="L1037" s="164"/>
      <c r="M1037" s="169"/>
      <c r="T1037" s="170"/>
      <c r="AT1037" s="165" t="s">
        <v>183</v>
      </c>
      <c r="AU1037" s="165" t="s">
        <v>85</v>
      </c>
      <c r="AV1037" s="14" t="s">
        <v>188</v>
      </c>
      <c r="AW1037" s="14" t="s">
        <v>32</v>
      </c>
      <c r="AX1037" s="14" t="s">
        <v>76</v>
      </c>
      <c r="AY1037" s="165" t="s">
        <v>174</v>
      </c>
    </row>
    <row r="1038" spans="2:65" s="12" customFormat="1" ht="10">
      <c r="B1038" s="150"/>
      <c r="D1038" s="151" t="s">
        <v>183</v>
      </c>
      <c r="E1038" s="152" t="s">
        <v>1</v>
      </c>
      <c r="F1038" s="153" t="s">
        <v>986</v>
      </c>
      <c r="H1038" s="152" t="s">
        <v>1</v>
      </c>
      <c r="I1038" s="154"/>
      <c r="L1038" s="150"/>
      <c r="M1038" s="155"/>
      <c r="T1038" s="156"/>
      <c r="AT1038" s="152" t="s">
        <v>183</v>
      </c>
      <c r="AU1038" s="152" t="s">
        <v>85</v>
      </c>
      <c r="AV1038" s="12" t="s">
        <v>83</v>
      </c>
      <c r="AW1038" s="12" t="s">
        <v>32</v>
      </c>
      <c r="AX1038" s="12" t="s">
        <v>76</v>
      </c>
      <c r="AY1038" s="152" t="s">
        <v>174</v>
      </c>
    </row>
    <row r="1039" spans="2:65" s="13" customFormat="1" ht="10">
      <c r="B1039" s="157"/>
      <c r="D1039" s="151" t="s">
        <v>183</v>
      </c>
      <c r="E1039" s="158" t="s">
        <v>1</v>
      </c>
      <c r="F1039" s="159" t="s">
        <v>1294</v>
      </c>
      <c r="H1039" s="160">
        <v>75.849999999999994</v>
      </c>
      <c r="I1039" s="161"/>
      <c r="L1039" s="157"/>
      <c r="M1039" s="162"/>
      <c r="T1039" s="163"/>
      <c r="AT1039" s="158" t="s">
        <v>183</v>
      </c>
      <c r="AU1039" s="158" t="s">
        <v>85</v>
      </c>
      <c r="AV1039" s="13" t="s">
        <v>85</v>
      </c>
      <c r="AW1039" s="13" t="s">
        <v>32</v>
      </c>
      <c r="AX1039" s="13" t="s">
        <v>76</v>
      </c>
      <c r="AY1039" s="158" t="s">
        <v>174</v>
      </c>
    </row>
    <row r="1040" spans="2:65" s="14" customFormat="1" ht="10">
      <c r="B1040" s="164"/>
      <c r="D1040" s="151" t="s">
        <v>183</v>
      </c>
      <c r="E1040" s="165" t="s">
        <v>1</v>
      </c>
      <c r="F1040" s="166" t="s">
        <v>187</v>
      </c>
      <c r="H1040" s="167">
        <v>75.849999999999994</v>
      </c>
      <c r="I1040" s="168"/>
      <c r="L1040" s="164"/>
      <c r="M1040" s="169"/>
      <c r="T1040" s="170"/>
      <c r="AT1040" s="165" t="s">
        <v>183</v>
      </c>
      <c r="AU1040" s="165" t="s">
        <v>85</v>
      </c>
      <c r="AV1040" s="14" t="s">
        <v>188</v>
      </c>
      <c r="AW1040" s="14" t="s">
        <v>32</v>
      </c>
      <c r="AX1040" s="14" t="s">
        <v>76</v>
      </c>
      <c r="AY1040" s="165" t="s">
        <v>174</v>
      </c>
    </row>
    <row r="1041" spans="2:65" s="12" customFormat="1" ht="10">
      <c r="B1041" s="150"/>
      <c r="D1041" s="151" t="s">
        <v>183</v>
      </c>
      <c r="E1041" s="152" t="s">
        <v>1</v>
      </c>
      <c r="F1041" s="153" t="s">
        <v>1295</v>
      </c>
      <c r="H1041" s="152" t="s">
        <v>1</v>
      </c>
      <c r="I1041" s="154"/>
      <c r="L1041" s="150"/>
      <c r="M1041" s="155"/>
      <c r="T1041" s="156"/>
      <c r="AT1041" s="152" t="s">
        <v>183</v>
      </c>
      <c r="AU1041" s="152" t="s">
        <v>85</v>
      </c>
      <c r="AV1041" s="12" t="s">
        <v>83</v>
      </c>
      <c r="AW1041" s="12" t="s">
        <v>32</v>
      </c>
      <c r="AX1041" s="12" t="s">
        <v>76</v>
      </c>
      <c r="AY1041" s="152" t="s">
        <v>174</v>
      </c>
    </row>
    <row r="1042" spans="2:65" s="13" customFormat="1" ht="10">
      <c r="B1042" s="157"/>
      <c r="D1042" s="151" t="s">
        <v>183</v>
      </c>
      <c r="E1042" s="158" t="s">
        <v>1</v>
      </c>
      <c r="F1042" s="159" t="s">
        <v>1294</v>
      </c>
      <c r="H1042" s="160">
        <v>75.849999999999994</v>
      </c>
      <c r="I1042" s="161"/>
      <c r="L1042" s="157"/>
      <c r="M1042" s="162"/>
      <c r="T1042" s="163"/>
      <c r="AT1042" s="158" t="s">
        <v>183</v>
      </c>
      <c r="AU1042" s="158" t="s">
        <v>85</v>
      </c>
      <c r="AV1042" s="13" t="s">
        <v>85</v>
      </c>
      <c r="AW1042" s="13" t="s">
        <v>32</v>
      </c>
      <c r="AX1042" s="13" t="s">
        <v>76</v>
      </c>
      <c r="AY1042" s="158" t="s">
        <v>174</v>
      </c>
    </row>
    <row r="1043" spans="2:65" s="14" customFormat="1" ht="10">
      <c r="B1043" s="164"/>
      <c r="D1043" s="151" t="s">
        <v>183</v>
      </c>
      <c r="E1043" s="165" t="s">
        <v>1</v>
      </c>
      <c r="F1043" s="166" t="s">
        <v>187</v>
      </c>
      <c r="H1043" s="167">
        <v>75.849999999999994</v>
      </c>
      <c r="I1043" s="168"/>
      <c r="L1043" s="164"/>
      <c r="M1043" s="169"/>
      <c r="T1043" s="170"/>
      <c r="AT1043" s="165" t="s">
        <v>183</v>
      </c>
      <c r="AU1043" s="165" t="s">
        <v>85</v>
      </c>
      <c r="AV1043" s="14" t="s">
        <v>188</v>
      </c>
      <c r="AW1043" s="14" t="s">
        <v>32</v>
      </c>
      <c r="AX1043" s="14" t="s">
        <v>76</v>
      </c>
      <c r="AY1043" s="165" t="s">
        <v>174</v>
      </c>
    </row>
    <row r="1044" spans="2:65" s="15" customFormat="1" ht="10">
      <c r="B1044" s="171"/>
      <c r="D1044" s="151" t="s">
        <v>183</v>
      </c>
      <c r="E1044" s="172" t="s">
        <v>1</v>
      </c>
      <c r="F1044" s="173" t="s">
        <v>189</v>
      </c>
      <c r="H1044" s="174">
        <v>264.89999999999998</v>
      </c>
      <c r="I1044" s="175"/>
      <c r="L1044" s="171"/>
      <c r="M1044" s="176"/>
      <c r="T1044" s="177"/>
      <c r="AT1044" s="172" t="s">
        <v>183</v>
      </c>
      <c r="AU1044" s="172" t="s">
        <v>85</v>
      </c>
      <c r="AV1044" s="15" t="s">
        <v>181</v>
      </c>
      <c r="AW1044" s="15" t="s">
        <v>32</v>
      </c>
      <c r="AX1044" s="15" t="s">
        <v>83</v>
      </c>
      <c r="AY1044" s="172" t="s">
        <v>174</v>
      </c>
    </row>
    <row r="1045" spans="2:65" s="1" customFormat="1" ht="24.15" customHeight="1">
      <c r="B1045" s="32"/>
      <c r="C1045" s="137" t="s">
        <v>1296</v>
      </c>
      <c r="D1045" s="137" t="s">
        <v>176</v>
      </c>
      <c r="E1045" s="138" t="s">
        <v>1297</v>
      </c>
      <c r="F1045" s="139" t="s">
        <v>1298</v>
      </c>
      <c r="G1045" s="140" t="s">
        <v>758</v>
      </c>
      <c r="H1045" s="188"/>
      <c r="I1045" s="142"/>
      <c r="J1045" s="143">
        <f>ROUND(I1045*H1045,2)</f>
        <v>0</v>
      </c>
      <c r="K1045" s="139" t="s">
        <v>180</v>
      </c>
      <c r="L1045" s="32"/>
      <c r="M1045" s="144" t="s">
        <v>1</v>
      </c>
      <c r="N1045" s="145" t="s">
        <v>41</v>
      </c>
      <c r="P1045" s="146">
        <f>O1045*H1045</f>
        <v>0</v>
      </c>
      <c r="Q1045" s="146">
        <v>0</v>
      </c>
      <c r="R1045" s="146">
        <f>Q1045*H1045</f>
        <v>0</v>
      </c>
      <c r="S1045" s="146">
        <v>0</v>
      </c>
      <c r="T1045" s="147">
        <f>S1045*H1045</f>
        <v>0</v>
      </c>
      <c r="AR1045" s="148" t="s">
        <v>272</v>
      </c>
      <c r="AT1045" s="148" t="s">
        <v>176</v>
      </c>
      <c r="AU1045" s="148" t="s">
        <v>85</v>
      </c>
      <c r="AY1045" s="17" t="s">
        <v>174</v>
      </c>
      <c r="BE1045" s="149">
        <f>IF(N1045="základní",J1045,0)</f>
        <v>0</v>
      </c>
      <c r="BF1045" s="149">
        <f>IF(N1045="snížená",J1045,0)</f>
        <v>0</v>
      </c>
      <c r="BG1045" s="149">
        <f>IF(N1045="zákl. přenesená",J1045,0)</f>
        <v>0</v>
      </c>
      <c r="BH1045" s="149">
        <f>IF(N1045="sníž. přenesená",J1045,0)</f>
        <v>0</v>
      </c>
      <c r="BI1045" s="149">
        <f>IF(N1045="nulová",J1045,0)</f>
        <v>0</v>
      </c>
      <c r="BJ1045" s="17" t="s">
        <v>83</v>
      </c>
      <c r="BK1045" s="149">
        <f>ROUND(I1045*H1045,2)</f>
        <v>0</v>
      </c>
      <c r="BL1045" s="17" t="s">
        <v>272</v>
      </c>
      <c r="BM1045" s="148" t="s">
        <v>1299</v>
      </c>
    </row>
    <row r="1046" spans="2:65" s="11" customFormat="1" ht="22.75" customHeight="1">
      <c r="B1046" s="125"/>
      <c r="D1046" s="126" t="s">
        <v>75</v>
      </c>
      <c r="E1046" s="135" t="s">
        <v>1300</v>
      </c>
      <c r="F1046" s="135" t="s">
        <v>1301</v>
      </c>
      <c r="I1046" s="128"/>
      <c r="J1046" s="136">
        <f>BK1046</f>
        <v>0</v>
      </c>
      <c r="L1046" s="125"/>
      <c r="M1046" s="130"/>
      <c r="P1046" s="131">
        <f>SUM(P1047:P1061)</f>
        <v>0</v>
      </c>
      <c r="R1046" s="131">
        <f>SUM(R1047:R1061)</f>
        <v>0</v>
      </c>
      <c r="T1046" s="132">
        <f>SUM(T1047:T1061)</f>
        <v>7.8685250000000012E-2</v>
      </c>
      <c r="AR1046" s="126" t="s">
        <v>85</v>
      </c>
      <c r="AT1046" s="133" t="s">
        <v>75</v>
      </c>
      <c r="AU1046" s="133" t="s">
        <v>83</v>
      </c>
      <c r="AY1046" s="126" t="s">
        <v>174</v>
      </c>
      <c r="BK1046" s="134">
        <f>SUM(BK1047:BK1061)</f>
        <v>0</v>
      </c>
    </row>
    <row r="1047" spans="2:65" s="1" customFormat="1" ht="24.15" customHeight="1">
      <c r="B1047" s="32"/>
      <c r="C1047" s="137" t="s">
        <v>1302</v>
      </c>
      <c r="D1047" s="137" t="s">
        <v>176</v>
      </c>
      <c r="E1047" s="138" t="s">
        <v>1303</v>
      </c>
      <c r="F1047" s="139" t="s">
        <v>1304</v>
      </c>
      <c r="G1047" s="140" t="s">
        <v>439</v>
      </c>
      <c r="H1047" s="141">
        <v>2.8849999999999998</v>
      </c>
      <c r="I1047" s="142"/>
      <c r="J1047" s="143">
        <f>ROUND(I1047*H1047,2)</f>
        <v>0</v>
      </c>
      <c r="K1047" s="139" t="s">
        <v>180</v>
      </c>
      <c r="L1047" s="32"/>
      <c r="M1047" s="144" t="s">
        <v>1</v>
      </c>
      <c r="N1047" s="145" t="s">
        <v>41</v>
      </c>
      <c r="P1047" s="146">
        <f>O1047*H1047</f>
        <v>0</v>
      </c>
      <c r="Q1047" s="146">
        <v>0</v>
      </c>
      <c r="R1047" s="146">
        <f>Q1047*H1047</f>
        <v>0</v>
      </c>
      <c r="S1047" s="146">
        <v>2.1000000000000001E-2</v>
      </c>
      <c r="T1047" s="147">
        <f>S1047*H1047</f>
        <v>6.0585E-2</v>
      </c>
      <c r="AR1047" s="148" t="s">
        <v>272</v>
      </c>
      <c r="AT1047" s="148" t="s">
        <v>176</v>
      </c>
      <c r="AU1047" s="148" t="s">
        <v>85</v>
      </c>
      <c r="AY1047" s="17" t="s">
        <v>174</v>
      </c>
      <c r="BE1047" s="149">
        <f>IF(N1047="základní",J1047,0)</f>
        <v>0</v>
      </c>
      <c r="BF1047" s="149">
        <f>IF(N1047="snížená",J1047,0)</f>
        <v>0</v>
      </c>
      <c r="BG1047" s="149">
        <f>IF(N1047="zákl. přenesená",J1047,0)</f>
        <v>0</v>
      </c>
      <c r="BH1047" s="149">
        <f>IF(N1047="sníž. přenesená",J1047,0)</f>
        <v>0</v>
      </c>
      <c r="BI1047" s="149">
        <f>IF(N1047="nulová",J1047,0)</f>
        <v>0</v>
      </c>
      <c r="BJ1047" s="17" t="s">
        <v>83</v>
      </c>
      <c r="BK1047" s="149">
        <f>ROUND(I1047*H1047,2)</f>
        <v>0</v>
      </c>
      <c r="BL1047" s="17" t="s">
        <v>272</v>
      </c>
      <c r="BM1047" s="148" t="s">
        <v>1305</v>
      </c>
    </row>
    <row r="1048" spans="2:65" s="12" customFormat="1" ht="10">
      <c r="B1048" s="150"/>
      <c r="D1048" s="151" t="s">
        <v>183</v>
      </c>
      <c r="E1048" s="152" t="s">
        <v>1</v>
      </c>
      <c r="F1048" s="153" t="s">
        <v>184</v>
      </c>
      <c r="H1048" s="152" t="s">
        <v>1</v>
      </c>
      <c r="I1048" s="154"/>
      <c r="L1048" s="150"/>
      <c r="M1048" s="155"/>
      <c r="T1048" s="156"/>
      <c r="AT1048" s="152" t="s">
        <v>183</v>
      </c>
      <c r="AU1048" s="152" t="s">
        <v>85</v>
      </c>
      <c r="AV1048" s="12" t="s">
        <v>83</v>
      </c>
      <c r="AW1048" s="12" t="s">
        <v>32</v>
      </c>
      <c r="AX1048" s="12" t="s">
        <v>76</v>
      </c>
      <c r="AY1048" s="152" t="s">
        <v>174</v>
      </c>
    </row>
    <row r="1049" spans="2:65" s="13" customFormat="1" ht="10">
      <c r="B1049" s="157"/>
      <c r="D1049" s="151" t="s">
        <v>183</v>
      </c>
      <c r="E1049" s="158" t="s">
        <v>1</v>
      </c>
      <c r="F1049" s="159" t="s">
        <v>1306</v>
      </c>
      <c r="H1049" s="160">
        <v>2.8849999999999998</v>
      </c>
      <c r="I1049" s="161"/>
      <c r="L1049" s="157"/>
      <c r="M1049" s="162"/>
      <c r="T1049" s="163"/>
      <c r="AT1049" s="158" t="s">
        <v>183</v>
      </c>
      <c r="AU1049" s="158" t="s">
        <v>85</v>
      </c>
      <c r="AV1049" s="13" t="s">
        <v>85</v>
      </c>
      <c r="AW1049" s="13" t="s">
        <v>32</v>
      </c>
      <c r="AX1049" s="13" t="s">
        <v>76</v>
      </c>
      <c r="AY1049" s="158" t="s">
        <v>174</v>
      </c>
    </row>
    <row r="1050" spans="2:65" s="14" customFormat="1" ht="10">
      <c r="B1050" s="164"/>
      <c r="D1050" s="151" t="s">
        <v>183</v>
      </c>
      <c r="E1050" s="165" t="s">
        <v>1</v>
      </c>
      <c r="F1050" s="166" t="s">
        <v>187</v>
      </c>
      <c r="H1050" s="167">
        <v>2.8849999999999998</v>
      </c>
      <c r="I1050" s="168"/>
      <c r="L1050" s="164"/>
      <c r="M1050" s="169"/>
      <c r="T1050" s="170"/>
      <c r="AT1050" s="165" t="s">
        <v>183</v>
      </c>
      <c r="AU1050" s="165" t="s">
        <v>85</v>
      </c>
      <c r="AV1050" s="14" t="s">
        <v>188</v>
      </c>
      <c r="AW1050" s="14" t="s">
        <v>32</v>
      </c>
      <c r="AX1050" s="14" t="s">
        <v>76</v>
      </c>
      <c r="AY1050" s="165" t="s">
        <v>174</v>
      </c>
    </row>
    <row r="1051" spans="2:65" s="15" customFormat="1" ht="10">
      <c r="B1051" s="171"/>
      <c r="D1051" s="151" t="s">
        <v>183</v>
      </c>
      <c r="E1051" s="172" t="s">
        <v>1</v>
      </c>
      <c r="F1051" s="173" t="s">
        <v>189</v>
      </c>
      <c r="H1051" s="174">
        <v>2.8849999999999998</v>
      </c>
      <c r="I1051" s="175"/>
      <c r="L1051" s="171"/>
      <c r="M1051" s="176"/>
      <c r="T1051" s="177"/>
      <c r="AT1051" s="172" t="s">
        <v>183</v>
      </c>
      <c r="AU1051" s="172" t="s">
        <v>85</v>
      </c>
      <c r="AV1051" s="15" t="s">
        <v>181</v>
      </c>
      <c r="AW1051" s="15" t="s">
        <v>32</v>
      </c>
      <c r="AX1051" s="15" t="s">
        <v>83</v>
      </c>
      <c r="AY1051" s="172" t="s">
        <v>174</v>
      </c>
    </row>
    <row r="1052" spans="2:65" s="1" customFormat="1" ht="24.15" customHeight="1">
      <c r="B1052" s="32"/>
      <c r="C1052" s="137" t="s">
        <v>1307</v>
      </c>
      <c r="D1052" s="137" t="s">
        <v>176</v>
      </c>
      <c r="E1052" s="138" t="s">
        <v>1308</v>
      </c>
      <c r="F1052" s="139" t="s">
        <v>1309</v>
      </c>
      <c r="G1052" s="140" t="s">
        <v>439</v>
      </c>
      <c r="H1052" s="141">
        <v>1.9850000000000001</v>
      </c>
      <c r="I1052" s="142"/>
      <c r="J1052" s="143">
        <f>ROUND(I1052*H1052,2)</f>
        <v>0</v>
      </c>
      <c r="K1052" s="139" t="s">
        <v>180</v>
      </c>
      <c r="L1052" s="32"/>
      <c r="M1052" s="144" t="s">
        <v>1</v>
      </c>
      <c r="N1052" s="145" t="s">
        <v>41</v>
      </c>
      <c r="P1052" s="146">
        <f>O1052*H1052</f>
        <v>0</v>
      </c>
      <c r="Q1052" s="146">
        <v>0</v>
      </c>
      <c r="R1052" s="146">
        <f>Q1052*H1052</f>
        <v>0</v>
      </c>
      <c r="S1052" s="146">
        <v>3.2499999999999999E-3</v>
      </c>
      <c r="T1052" s="147">
        <f>S1052*H1052</f>
        <v>6.4512500000000004E-3</v>
      </c>
      <c r="AR1052" s="148" t="s">
        <v>272</v>
      </c>
      <c r="AT1052" s="148" t="s">
        <v>176</v>
      </c>
      <c r="AU1052" s="148" t="s">
        <v>85</v>
      </c>
      <c r="AY1052" s="17" t="s">
        <v>174</v>
      </c>
      <c r="BE1052" s="149">
        <f>IF(N1052="základní",J1052,0)</f>
        <v>0</v>
      </c>
      <c r="BF1052" s="149">
        <f>IF(N1052="snížená",J1052,0)</f>
        <v>0</v>
      </c>
      <c r="BG1052" s="149">
        <f>IF(N1052="zákl. přenesená",J1052,0)</f>
        <v>0</v>
      </c>
      <c r="BH1052" s="149">
        <f>IF(N1052="sníž. přenesená",J1052,0)</f>
        <v>0</v>
      </c>
      <c r="BI1052" s="149">
        <f>IF(N1052="nulová",J1052,0)</f>
        <v>0</v>
      </c>
      <c r="BJ1052" s="17" t="s">
        <v>83</v>
      </c>
      <c r="BK1052" s="149">
        <f>ROUND(I1052*H1052,2)</f>
        <v>0</v>
      </c>
      <c r="BL1052" s="17" t="s">
        <v>272</v>
      </c>
      <c r="BM1052" s="148" t="s">
        <v>1310</v>
      </c>
    </row>
    <row r="1053" spans="2:65" s="12" customFormat="1" ht="10">
      <c r="B1053" s="150"/>
      <c r="D1053" s="151" t="s">
        <v>183</v>
      </c>
      <c r="E1053" s="152" t="s">
        <v>1</v>
      </c>
      <c r="F1053" s="153" t="s">
        <v>184</v>
      </c>
      <c r="H1053" s="152" t="s">
        <v>1</v>
      </c>
      <c r="I1053" s="154"/>
      <c r="L1053" s="150"/>
      <c r="M1053" s="155"/>
      <c r="T1053" s="156"/>
      <c r="AT1053" s="152" t="s">
        <v>183</v>
      </c>
      <c r="AU1053" s="152" t="s">
        <v>85</v>
      </c>
      <c r="AV1053" s="12" t="s">
        <v>83</v>
      </c>
      <c r="AW1053" s="12" t="s">
        <v>32</v>
      </c>
      <c r="AX1053" s="12" t="s">
        <v>76</v>
      </c>
      <c r="AY1053" s="152" t="s">
        <v>174</v>
      </c>
    </row>
    <row r="1054" spans="2:65" s="13" customFormat="1" ht="10">
      <c r="B1054" s="157"/>
      <c r="D1054" s="151" t="s">
        <v>183</v>
      </c>
      <c r="E1054" s="158" t="s">
        <v>1</v>
      </c>
      <c r="F1054" s="159" t="s">
        <v>1311</v>
      </c>
      <c r="H1054" s="160">
        <v>1.9850000000000001</v>
      </c>
      <c r="I1054" s="161"/>
      <c r="L1054" s="157"/>
      <c r="M1054" s="162"/>
      <c r="T1054" s="163"/>
      <c r="AT1054" s="158" t="s">
        <v>183</v>
      </c>
      <c r="AU1054" s="158" t="s">
        <v>85</v>
      </c>
      <c r="AV1054" s="13" t="s">
        <v>85</v>
      </c>
      <c r="AW1054" s="13" t="s">
        <v>32</v>
      </c>
      <c r="AX1054" s="13" t="s">
        <v>76</v>
      </c>
      <c r="AY1054" s="158" t="s">
        <v>174</v>
      </c>
    </row>
    <row r="1055" spans="2:65" s="14" customFormat="1" ht="10">
      <c r="B1055" s="164"/>
      <c r="D1055" s="151" t="s">
        <v>183</v>
      </c>
      <c r="E1055" s="165" t="s">
        <v>1</v>
      </c>
      <c r="F1055" s="166" t="s">
        <v>187</v>
      </c>
      <c r="H1055" s="167">
        <v>1.9850000000000001</v>
      </c>
      <c r="I1055" s="168"/>
      <c r="L1055" s="164"/>
      <c r="M1055" s="169"/>
      <c r="T1055" s="170"/>
      <c r="AT1055" s="165" t="s">
        <v>183</v>
      </c>
      <c r="AU1055" s="165" t="s">
        <v>85</v>
      </c>
      <c r="AV1055" s="14" t="s">
        <v>188</v>
      </c>
      <c r="AW1055" s="14" t="s">
        <v>32</v>
      </c>
      <c r="AX1055" s="14" t="s">
        <v>76</v>
      </c>
      <c r="AY1055" s="165" t="s">
        <v>174</v>
      </c>
    </row>
    <row r="1056" spans="2:65" s="15" customFormat="1" ht="10">
      <c r="B1056" s="171"/>
      <c r="D1056" s="151" t="s">
        <v>183</v>
      </c>
      <c r="E1056" s="172" t="s">
        <v>1</v>
      </c>
      <c r="F1056" s="173" t="s">
        <v>189</v>
      </c>
      <c r="H1056" s="174">
        <v>1.9850000000000001</v>
      </c>
      <c r="I1056" s="175"/>
      <c r="L1056" s="171"/>
      <c r="M1056" s="176"/>
      <c r="T1056" s="177"/>
      <c r="AT1056" s="172" t="s">
        <v>183</v>
      </c>
      <c r="AU1056" s="172" t="s">
        <v>85</v>
      </c>
      <c r="AV1056" s="15" t="s">
        <v>181</v>
      </c>
      <c r="AW1056" s="15" t="s">
        <v>32</v>
      </c>
      <c r="AX1056" s="15" t="s">
        <v>83</v>
      </c>
      <c r="AY1056" s="172" t="s">
        <v>174</v>
      </c>
    </row>
    <row r="1057" spans="2:65" s="1" customFormat="1" ht="16.5" customHeight="1">
      <c r="B1057" s="32"/>
      <c r="C1057" s="137" t="s">
        <v>1312</v>
      </c>
      <c r="D1057" s="137" t="s">
        <v>176</v>
      </c>
      <c r="E1057" s="138" t="s">
        <v>1313</v>
      </c>
      <c r="F1057" s="139" t="s">
        <v>1314</v>
      </c>
      <c r="G1057" s="140" t="s">
        <v>179</v>
      </c>
      <c r="H1057" s="141">
        <v>0.33</v>
      </c>
      <c r="I1057" s="142"/>
      <c r="J1057" s="143">
        <f>ROUND(I1057*H1057,2)</f>
        <v>0</v>
      </c>
      <c r="K1057" s="139" t="s">
        <v>180</v>
      </c>
      <c r="L1057" s="32"/>
      <c r="M1057" s="144" t="s">
        <v>1</v>
      </c>
      <c r="N1057" s="145" t="s">
        <v>41</v>
      </c>
      <c r="P1057" s="146">
        <f>O1057*H1057</f>
        <v>0</v>
      </c>
      <c r="Q1057" s="146">
        <v>0</v>
      </c>
      <c r="R1057" s="146">
        <f>Q1057*H1057</f>
        <v>0</v>
      </c>
      <c r="S1057" s="146">
        <v>3.5299999999999998E-2</v>
      </c>
      <c r="T1057" s="147">
        <f>S1057*H1057</f>
        <v>1.1649E-2</v>
      </c>
      <c r="AR1057" s="148" t="s">
        <v>272</v>
      </c>
      <c r="AT1057" s="148" t="s">
        <v>176</v>
      </c>
      <c r="AU1057" s="148" t="s">
        <v>85</v>
      </c>
      <c r="AY1057" s="17" t="s">
        <v>174</v>
      </c>
      <c r="BE1057" s="149">
        <f>IF(N1057="základní",J1057,0)</f>
        <v>0</v>
      </c>
      <c r="BF1057" s="149">
        <f>IF(N1057="snížená",J1057,0)</f>
        <v>0</v>
      </c>
      <c r="BG1057" s="149">
        <f>IF(N1057="zákl. přenesená",J1057,0)</f>
        <v>0</v>
      </c>
      <c r="BH1057" s="149">
        <f>IF(N1057="sníž. přenesená",J1057,0)</f>
        <v>0</v>
      </c>
      <c r="BI1057" s="149">
        <f>IF(N1057="nulová",J1057,0)</f>
        <v>0</v>
      </c>
      <c r="BJ1057" s="17" t="s">
        <v>83</v>
      </c>
      <c r="BK1057" s="149">
        <f>ROUND(I1057*H1057,2)</f>
        <v>0</v>
      </c>
      <c r="BL1057" s="17" t="s">
        <v>272</v>
      </c>
      <c r="BM1057" s="148" t="s">
        <v>1315</v>
      </c>
    </row>
    <row r="1058" spans="2:65" s="12" customFormat="1" ht="10">
      <c r="B1058" s="150"/>
      <c r="D1058" s="151" t="s">
        <v>183</v>
      </c>
      <c r="E1058" s="152" t="s">
        <v>1</v>
      </c>
      <c r="F1058" s="153" t="s">
        <v>184</v>
      </c>
      <c r="H1058" s="152" t="s">
        <v>1</v>
      </c>
      <c r="I1058" s="154"/>
      <c r="L1058" s="150"/>
      <c r="M1058" s="155"/>
      <c r="T1058" s="156"/>
      <c r="AT1058" s="152" t="s">
        <v>183</v>
      </c>
      <c r="AU1058" s="152" t="s">
        <v>85</v>
      </c>
      <c r="AV1058" s="12" t="s">
        <v>83</v>
      </c>
      <c r="AW1058" s="12" t="s">
        <v>32</v>
      </c>
      <c r="AX1058" s="12" t="s">
        <v>76</v>
      </c>
      <c r="AY1058" s="152" t="s">
        <v>174</v>
      </c>
    </row>
    <row r="1059" spans="2:65" s="13" customFormat="1" ht="10">
      <c r="B1059" s="157"/>
      <c r="D1059" s="151" t="s">
        <v>183</v>
      </c>
      <c r="E1059" s="158" t="s">
        <v>1</v>
      </c>
      <c r="F1059" s="159" t="s">
        <v>627</v>
      </c>
      <c r="H1059" s="160">
        <v>0.33</v>
      </c>
      <c r="I1059" s="161"/>
      <c r="L1059" s="157"/>
      <c r="M1059" s="162"/>
      <c r="T1059" s="163"/>
      <c r="AT1059" s="158" t="s">
        <v>183</v>
      </c>
      <c r="AU1059" s="158" t="s">
        <v>85</v>
      </c>
      <c r="AV1059" s="13" t="s">
        <v>85</v>
      </c>
      <c r="AW1059" s="13" t="s">
        <v>32</v>
      </c>
      <c r="AX1059" s="13" t="s">
        <v>76</v>
      </c>
      <c r="AY1059" s="158" t="s">
        <v>174</v>
      </c>
    </row>
    <row r="1060" spans="2:65" s="14" customFormat="1" ht="10">
      <c r="B1060" s="164"/>
      <c r="D1060" s="151" t="s">
        <v>183</v>
      </c>
      <c r="E1060" s="165" t="s">
        <v>1</v>
      </c>
      <c r="F1060" s="166" t="s">
        <v>187</v>
      </c>
      <c r="H1060" s="167">
        <v>0.33</v>
      </c>
      <c r="I1060" s="168"/>
      <c r="L1060" s="164"/>
      <c r="M1060" s="169"/>
      <c r="T1060" s="170"/>
      <c r="AT1060" s="165" t="s">
        <v>183</v>
      </c>
      <c r="AU1060" s="165" t="s">
        <v>85</v>
      </c>
      <c r="AV1060" s="14" t="s">
        <v>188</v>
      </c>
      <c r="AW1060" s="14" t="s">
        <v>32</v>
      </c>
      <c r="AX1060" s="14" t="s">
        <v>76</v>
      </c>
      <c r="AY1060" s="165" t="s">
        <v>174</v>
      </c>
    </row>
    <row r="1061" spans="2:65" s="15" customFormat="1" ht="10">
      <c r="B1061" s="171"/>
      <c r="D1061" s="151" t="s">
        <v>183</v>
      </c>
      <c r="E1061" s="172" t="s">
        <v>1</v>
      </c>
      <c r="F1061" s="173" t="s">
        <v>189</v>
      </c>
      <c r="H1061" s="174">
        <v>0.33</v>
      </c>
      <c r="I1061" s="175"/>
      <c r="L1061" s="171"/>
      <c r="M1061" s="176"/>
      <c r="T1061" s="177"/>
      <c r="AT1061" s="172" t="s">
        <v>183</v>
      </c>
      <c r="AU1061" s="172" t="s">
        <v>85</v>
      </c>
      <c r="AV1061" s="15" t="s">
        <v>181</v>
      </c>
      <c r="AW1061" s="15" t="s">
        <v>32</v>
      </c>
      <c r="AX1061" s="15" t="s">
        <v>83</v>
      </c>
      <c r="AY1061" s="172" t="s">
        <v>174</v>
      </c>
    </row>
    <row r="1062" spans="2:65" s="11" customFormat="1" ht="22.75" customHeight="1">
      <c r="B1062" s="125"/>
      <c r="D1062" s="126" t="s">
        <v>75</v>
      </c>
      <c r="E1062" s="135" t="s">
        <v>1316</v>
      </c>
      <c r="F1062" s="135" t="s">
        <v>1317</v>
      </c>
      <c r="I1062" s="128"/>
      <c r="J1062" s="136">
        <f>BK1062</f>
        <v>0</v>
      </c>
      <c r="L1062" s="125"/>
      <c r="M1062" s="130"/>
      <c r="P1062" s="131">
        <f>SUM(P1063:P1099)</f>
        <v>0</v>
      </c>
      <c r="R1062" s="131">
        <f>SUM(R1063:R1099)</f>
        <v>8.2676789999999986E-2</v>
      </c>
      <c r="T1062" s="132">
        <f>SUM(T1063:T1099)</f>
        <v>22.763219499999998</v>
      </c>
      <c r="AR1062" s="126" t="s">
        <v>85</v>
      </c>
      <c r="AT1062" s="133" t="s">
        <v>75</v>
      </c>
      <c r="AU1062" s="133" t="s">
        <v>83</v>
      </c>
      <c r="AY1062" s="126" t="s">
        <v>174</v>
      </c>
      <c r="BK1062" s="134">
        <f>SUM(BK1063:BK1099)</f>
        <v>0</v>
      </c>
    </row>
    <row r="1063" spans="2:65" s="1" customFormat="1" ht="16.5" customHeight="1">
      <c r="B1063" s="32"/>
      <c r="C1063" s="137" t="s">
        <v>1318</v>
      </c>
      <c r="D1063" s="137" t="s">
        <v>176</v>
      </c>
      <c r="E1063" s="138" t="s">
        <v>1319</v>
      </c>
      <c r="F1063" s="139" t="s">
        <v>1320</v>
      </c>
      <c r="G1063" s="140" t="s">
        <v>179</v>
      </c>
      <c r="H1063" s="141">
        <v>62.162999999999997</v>
      </c>
      <c r="I1063" s="142"/>
      <c r="J1063" s="143">
        <f>ROUND(I1063*H1063,2)</f>
        <v>0</v>
      </c>
      <c r="K1063" s="139" t="s">
        <v>180</v>
      </c>
      <c r="L1063" s="32"/>
      <c r="M1063" s="144" t="s">
        <v>1</v>
      </c>
      <c r="N1063" s="145" t="s">
        <v>41</v>
      </c>
      <c r="P1063" s="146">
        <f>O1063*H1063</f>
        <v>0</v>
      </c>
      <c r="Q1063" s="146">
        <v>0</v>
      </c>
      <c r="R1063" s="146">
        <f>Q1063*H1063</f>
        <v>0</v>
      </c>
      <c r="S1063" s="146">
        <v>0</v>
      </c>
      <c r="T1063" s="147">
        <f>S1063*H1063</f>
        <v>0</v>
      </c>
      <c r="AR1063" s="148" t="s">
        <v>272</v>
      </c>
      <c r="AT1063" s="148" t="s">
        <v>176</v>
      </c>
      <c r="AU1063" s="148" t="s">
        <v>85</v>
      </c>
      <c r="AY1063" s="17" t="s">
        <v>174</v>
      </c>
      <c r="BE1063" s="149">
        <f>IF(N1063="základní",J1063,0)</f>
        <v>0</v>
      </c>
      <c r="BF1063" s="149">
        <f>IF(N1063="snížená",J1063,0)</f>
        <v>0</v>
      </c>
      <c r="BG1063" s="149">
        <f>IF(N1063="zákl. přenesená",J1063,0)</f>
        <v>0</v>
      </c>
      <c r="BH1063" s="149">
        <f>IF(N1063="sníž. přenesená",J1063,0)</f>
        <v>0</v>
      </c>
      <c r="BI1063" s="149">
        <f>IF(N1063="nulová",J1063,0)</f>
        <v>0</v>
      </c>
      <c r="BJ1063" s="17" t="s">
        <v>83</v>
      </c>
      <c r="BK1063" s="149">
        <f>ROUND(I1063*H1063,2)</f>
        <v>0</v>
      </c>
      <c r="BL1063" s="17" t="s">
        <v>272</v>
      </c>
      <c r="BM1063" s="148" t="s">
        <v>1321</v>
      </c>
    </row>
    <row r="1064" spans="2:65" s="12" customFormat="1" ht="10">
      <c r="B1064" s="150"/>
      <c r="D1064" s="151" t="s">
        <v>183</v>
      </c>
      <c r="E1064" s="152" t="s">
        <v>1</v>
      </c>
      <c r="F1064" s="153" t="s">
        <v>1322</v>
      </c>
      <c r="H1064" s="152" t="s">
        <v>1</v>
      </c>
      <c r="I1064" s="154"/>
      <c r="L1064" s="150"/>
      <c r="M1064" s="155"/>
      <c r="T1064" s="156"/>
      <c r="AT1064" s="152" t="s">
        <v>183</v>
      </c>
      <c r="AU1064" s="152" t="s">
        <v>85</v>
      </c>
      <c r="AV1064" s="12" t="s">
        <v>83</v>
      </c>
      <c r="AW1064" s="12" t="s">
        <v>32</v>
      </c>
      <c r="AX1064" s="12" t="s">
        <v>76</v>
      </c>
      <c r="AY1064" s="152" t="s">
        <v>174</v>
      </c>
    </row>
    <row r="1065" spans="2:65" s="12" customFormat="1" ht="10">
      <c r="B1065" s="150"/>
      <c r="D1065" s="151" t="s">
        <v>183</v>
      </c>
      <c r="E1065" s="152" t="s">
        <v>1</v>
      </c>
      <c r="F1065" s="153" t="s">
        <v>1323</v>
      </c>
      <c r="H1065" s="152" t="s">
        <v>1</v>
      </c>
      <c r="I1065" s="154"/>
      <c r="L1065" s="150"/>
      <c r="M1065" s="155"/>
      <c r="T1065" s="156"/>
      <c r="AT1065" s="152" t="s">
        <v>183</v>
      </c>
      <c r="AU1065" s="152" t="s">
        <v>85</v>
      </c>
      <c r="AV1065" s="12" t="s">
        <v>83</v>
      </c>
      <c r="AW1065" s="12" t="s">
        <v>32</v>
      </c>
      <c r="AX1065" s="12" t="s">
        <v>76</v>
      </c>
      <c r="AY1065" s="152" t="s">
        <v>174</v>
      </c>
    </row>
    <row r="1066" spans="2:65" s="13" customFormat="1" ht="10">
      <c r="B1066" s="157"/>
      <c r="D1066" s="151" t="s">
        <v>183</v>
      </c>
      <c r="E1066" s="158" t="s">
        <v>1</v>
      </c>
      <c r="F1066" s="159" t="s">
        <v>1324</v>
      </c>
      <c r="H1066" s="160">
        <v>13.913</v>
      </c>
      <c r="I1066" s="161"/>
      <c r="L1066" s="157"/>
      <c r="M1066" s="162"/>
      <c r="T1066" s="163"/>
      <c r="AT1066" s="158" t="s">
        <v>183</v>
      </c>
      <c r="AU1066" s="158" t="s">
        <v>85</v>
      </c>
      <c r="AV1066" s="13" t="s">
        <v>85</v>
      </c>
      <c r="AW1066" s="13" t="s">
        <v>32</v>
      </c>
      <c r="AX1066" s="13" t="s">
        <v>76</v>
      </c>
      <c r="AY1066" s="158" t="s">
        <v>174</v>
      </c>
    </row>
    <row r="1067" spans="2:65" s="14" customFormat="1" ht="10">
      <c r="B1067" s="164"/>
      <c r="D1067" s="151" t="s">
        <v>183</v>
      </c>
      <c r="E1067" s="165" t="s">
        <v>109</v>
      </c>
      <c r="F1067" s="166" t="s">
        <v>187</v>
      </c>
      <c r="H1067" s="167">
        <v>13.913</v>
      </c>
      <c r="I1067" s="168"/>
      <c r="L1067" s="164"/>
      <c r="M1067" s="169"/>
      <c r="T1067" s="170"/>
      <c r="AT1067" s="165" t="s">
        <v>183</v>
      </c>
      <c r="AU1067" s="165" t="s">
        <v>85</v>
      </c>
      <c r="AV1067" s="14" t="s">
        <v>188</v>
      </c>
      <c r="AW1067" s="14" t="s">
        <v>32</v>
      </c>
      <c r="AX1067" s="14" t="s">
        <v>76</v>
      </c>
      <c r="AY1067" s="165" t="s">
        <v>174</v>
      </c>
    </row>
    <row r="1068" spans="2:65" s="12" customFormat="1" ht="10">
      <c r="B1068" s="150"/>
      <c r="D1068" s="151" t="s">
        <v>183</v>
      </c>
      <c r="E1068" s="152" t="s">
        <v>1</v>
      </c>
      <c r="F1068" s="153" t="s">
        <v>1325</v>
      </c>
      <c r="H1068" s="152" t="s">
        <v>1</v>
      </c>
      <c r="I1068" s="154"/>
      <c r="L1068" s="150"/>
      <c r="M1068" s="155"/>
      <c r="T1068" s="156"/>
      <c r="AT1068" s="152" t="s">
        <v>183</v>
      </c>
      <c r="AU1068" s="152" t="s">
        <v>85</v>
      </c>
      <c r="AV1068" s="12" t="s">
        <v>83</v>
      </c>
      <c r="AW1068" s="12" t="s">
        <v>32</v>
      </c>
      <c r="AX1068" s="12" t="s">
        <v>76</v>
      </c>
      <c r="AY1068" s="152" t="s">
        <v>174</v>
      </c>
    </row>
    <row r="1069" spans="2:65" s="13" customFormat="1" ht="10">
      <c r="B1069" s="157"/>
      <c r="D1069" s="151" t="s">
        <v>183</v>
      </c>
      <c r="E1069" s="158" t="s">
        <v>1</v>
      </c>
      <c r="F1069" s="159" t="s">
        <v>1326</v>
      </c>
      <c r="H1069" s="160">
        <v>10.35</v>
      </c>
      <c r="I1069" s="161"/>
      <c r="L1069" s="157"/>
      <c r="M1069" s="162"/>
      <c r="T1069" s="163"/>
      <c r="AT1069" s="158" t="s">
        <v>183</v>
      </c>
      <c r="AU1069" s="158" t="s">
        <v>85</v>
      </c>
      <c r="AV1069" s="13" t="s">
        <v>85</v>
      </c>
      <c r="AW1069" s="13" t="s">
        <v>32</v>
      </c>
      <c r="AX1069" s="13" t="s">
        <v>76</v>
      </c>
      <c r="AY1069" s="158" t="s">
        <v>174</v>
      </c>
    </row>
    <row r="1070" spans="2:65" s="12" customFormat="1" ht="10">
      <c r="B1070" s="150"/>
      <c r="D1070" s="151" t="s">
        <v>183</v>
      </c>
      <c r="E1070" s="152" t="s">
        <v>1</v>
      </c>
      <c r="F1070" s="153" t="s">
        <v>1327</v>
      </c>
      <c r="H1070" s="152" t="s">
        <v>1</v>
      </c>
      <c r="I1070" s="154"/>
      <c r="L1070" s="150"/>
      <c r="M1070" s="155"/>
      <c r="T1070" s="156"/>
      <c r="AT1070" s="152" t="s">
        <v>183</v>
      </c>
      <c r="AU1070" s="152" t="s">
        <v>85</v>
      </c>
      <c r="AV1070" s="12" t="s">
        <v>83</v>
      </c>
      <c r="AW1070" s="12" t="s">
        <v>32</v>
      </c>
      <c r="AX1070" s="12" t="s">
        <v>76</v>
      </c>
      <c r="AY1070" s="152" t="s">
        <v>174</v>
      </c>
    </row>
    <row r="1071" spans="2:65" s="13" customFormat="1" ht="10">
      <c r="B1071" s="157"/>
      <c r="D1071" s="151" t="s">
        <v>183</v>
      </c>
      <c r="E1071" s="158" t="s">
        <v>1</v>
      </c>
      <c r="F1071" s="159" t="s">
        <v>1328</v>
      </c>
      <c r="H1071" s="160">
        <v>18.95</v>
      </c>
      <c r="I1071" s="161"/>
      <c r="L1071" s="157"/>
      <c r="M1071" s="162"/>
      <c r="T1071" s="163"/>
      <c r="AT1071" s="158" t="s">
        <v>183</v>
      </c>
      <c r="AU1071" s="158" t="s">
        <v>85</v>
      </c>
      <c r="AV1071" s="13" t="s">
        <v>85</v>
      </c>
      <c r="AW1071" s="13" t="s">
        <v>32</v>
      </c>
      <c r="AX1071" s="13" t="s">
        <v>76</v>
      </c>
      <c r="AY1071" s="158" t="s">
        <v>174</v>
      </c>
    </row>
    <row r="1072" spans="2:65" s="12" customFormat="1" ht="10">
      <c r="B1072" s="150"/>
      <c r="D1072" s="151" t="s">
        <v>183</v>
      </c>
      <c r="E1072" s="152" t="s">
        <v>1</v>
      </c>
      <c r="F1072" s="153" t="s">
        <v>1329</v>
      </c>
      <c r="H1072" s="152" t="s">
        <v>1</v>
      </c>
      <c r="I1072" s="154"/>
      <c r="L1072" s="150"/>
      <c r="M1072" s="155"/>
      <c r="T1072" s="156"/>
      <c r="AT1072" s="152" t="s">
        <v>183</v>
      </c>
      <c r="AU1072" s="152" t="s">
        <v>85</v>
      </c>
      <c r="AV1072" s="12" t="s">
        <v>83</v>
      </c>
      <c r="AW1072" s="12" t="s">
        <v>32</v>
      </c>
      <c r="AX1072" s="12" t="s">
        <v>76</v>
      </c>
      <c r="AY1072" s="152" t="s">
        <v>174</v>
      </c>
    </row>
    <row r="1073" spans="2:65" s="13" customFormat="1" ht="10">
      <c r="B1073" s="157"/>
      <c r="D1073" s="151" t="s">
        <v>183</v>
      </c>
      <c r="E1073" s="158" t="s">
        <v>1</v>
      </c>
      <c r="F1073" s="159" t="s">
        <v>1328</v>
      </c>
      <c r="H1073" s="160">
        <v>18.95</v>
      </c>
      <c r="I1073" s="161"/>
      <c r="L1073" s="157"/>
      <c r="M1073" s="162"/>
      <c r="T1073" s="163"/>
      <c r="AT1073" s="158" t="s">
        <v>183</v>
      </c>
      <c r="AU1073" s="158" t="s">
        <v>85</v>
      </c>
      <c r="AV1073" s="13" t="s">
        <v>85</v>
      </c>
      <c r="AW1073" s="13" t="s">
        <v>32</v>
      </c>
      <c r="AX1073" s="13" t="s">
        <v>76</v>
      </c>
      <c r="AY1073" s="158" t="s">
        <v>174</v>
      </c>
    </row>
    <row r="1074" spans="2:65" s="14" customFormat="1" ht="10">
      <c r="B1074" s="164"/>
      <c r="D1074" s="151" t="s">
        <v>183</v>
      </c>
      <c r="E1074" s="165" t="s">
        <v>107</v>
      </c>
      <c r="F1074" s="166" t="s">
        <v>187</v>
      </c>
      <c r="H1074" s="167">
        <v>48.25</v>
      </c>
      <c r="I1074" s="168"/>
      <c r="L1074" s="164"/>
      <c r="M1074" s="169"/>
      <c r="T1074" s="170"/>
      <c r="AT1074" s="165" t="s">
        <v>183</v>
      </c>
      <c r="AU1074" s="165" t="s">
        <v>85</v>
      </c>
      <c r="AV1074" s="14" t="s">
        <v>188</v>
      </c>
      <c r="AW1074" s="14" t="s">
        <v>32</v>
      </c>
      <c r="AX1074" s="14" t="s">
        <v>76</v>
      </c>
      <c r="AY1074" s="165" t="s">
        <v>174</v>
      </c>
    </row>
    <row r="1075" spans="2:65" s="15" customFormat="1" ht="10">
      <c r="B1075" s="171"/>
      <c r="D1075" s="151" t="s">
        <v>183</v>
      </c>
      <c r="E1075" s="172" t="s">
        <v>105</v>
      </c>
      <c r="F1075" s="173" t="s">
        <v>189</v>
      </c>
      <c r="H1075" s="174">
        <v>62.162999999999997</v>
      </c>
      <c r="I1075" s="175"/>
      <c r="L1075" s="171"/>
      <c r="M1075" s="176"/>
      <c r="T1075" s="177"/>
      <c r="AT1075" s="172" t="s">
        <v>183</v>
      </c>
      <c r="AU1075" s="172" t="s">
        <v>85</v>
      </c>
      <c r="AV1075" s="15" t="s">
        <v>181</v>
      </c>
      <c r="AW1075" s="15" t="s">
        <v>32</v>
      </c>
      <c r="AX1075" s="15" t="s">
        <v>83</v>
      </c>
      <c r="AY1075" s="172" t="s">
        <v>174</v>
      </c>
    </row>
    <row r="1076" spans="2:65" s="1" customFormat="1" ht="16.5" customHeight="1">
      <c r="B1076" s="32"/>
      <c r="C1076" s="137" t="s">
        <v>1330</v>
      </c>
      <c r="D1076" s="137" t="s">
        <v>176</v>
      </c>
      <c r="E1076" s="138" t="s">
        <v>1331</v>
      </c>
      <c r="F1076" s="139" t="s">
        <v>1332</v>
      </c>
      <c r="G1076" s="140" t="s">
        <v>179</v>
      </c>
      <c r="H1076" s="141">
        <v>62.162999999999997</v>
      </c>
      <c r="I1076" s="142"/>
      <c r="J1076" s="143">
        <f>ROUND(I1076*H1076,2)</f>
        <v>0</v>
      </c>
      <c r="K1076" s="139" t="s">
        <v>180</v>
      </c>
      <c r="L1076" s="32"/>
      <c r="M1076" s="144" t="s">
        <v>1</v>
      </c>
      <c r="N1076" s="145" t="s">
        <v>41</v>
      </c>
      <c r="P1076" s="146">
        <f>O1076*H1076</f>
        <v>0</v>
      </c>
      <c r="Q1076" s="146">
        <v>2.9999999999999997E-4</v>
      </c>
      <c r="R1076" s="146">
        <f>Q1076*H1076</f>
        <v>1.8648899999999996E-2</v>
      </c>
      <c r="S1076" s="146">
        <v>0</v>
      </c>
      <c r="T1076" s="147">
        <f>S1076*H1076</f>
        <v>0</v>
      </c>
      <c r="AR1076" s="148" t="s">
        <v>272</v>
      </c>
      <c r="AT1076" s="148" t="s">
        <v>176</v>
      </c>
      <c r="AU1076" s="148" t="s">
        <v>85</v>
      </c>
      <c r="AY1076" s="17" t="s">
        <v>174</v>
      </c>
      <c r="BE1076" s="149">
        <f>IF(N1076="základní",J1076,0)</f>
        <v>0</v>
      </c>
      <c r="BF1076" s="149">
        <f>IF(N1076="snížená",J1076,0)</f>
        <v>0</v>
      </c>
      <c r="BG1076" s="149">
        <f>IF(N1076="zákl. přenesená",J1076,0)</f>
        <v>0</v>
      </c>
      <c r="BH1076" s="149">
        <f>IF(N1076="sníž. přenesená",J1076,0)</f>
        <v>0</v>
      </c>
      <c r="BI1076" s="149">
        <f>IF(N1076="nulová",J1076,0)</f>
        <v>0</v>
      </c>
      <c r="BJ1076" s="17" t="s">
        <v>83</v>
      </c>
      <c r="BK1076" s="149">
        <f>ROUND(I1076*H1076,2)</f>
        <v>0</v>
      </c>
      <c r="BL1076" s="17" t="s">
        <v>272</v>
      </c>
      <c r="BM1076" s="148" t="s">
        <v>1333</v>
      </c>
    </row>
    <row r="1077" spans="2:65" s="13" customFormat="1" ht="10">
      <c r="B1077" s="157"/>
      <c r="D1077" s="151" t="s">
        <v>183</v>
      </c>
      <c r="E1077" s="158" t="s">
        <v>1</v>
      </c>
      <c r="F1077" s="159" t="s">
        <v>105</v>
      </c>
      <c r="H1077" s="160">
        <v>62.162999999999997</v>
      </c>
      <c r="I1077" s="161"/>
      <c r="L1077" s="157"/>
      <c r="M1077" s="162"/>
      <c r="T1077" s="163"/>
      <c r="AT1077" s="158" t="s">
        <v>183</v>
      </c>
      <c r="AU1077" s="158" t="s">
        <v>85</v>
      </c>
      <c r="AV1077" s="13" t="s">
        <v>85</v>
      </c>
      <c r="AW1077" s="13" t="s">
        <v>32</v>
      </c>
      <c r="AX1077" s="13" t="s">
        <v>76</v>
      </c>
      <c r="AY1077" s="158" t="s">
        <v>174</v>
      </c>
    </row>
    <row r="1078" spans="2:65" s="15" customFormat="1" ht="10">
      <c r="B1078" s="171"/>
      <c r="D1078" s="151" t="s">
        <v>183</v>
      </c>
      <c r="E1078" s="172" t="s">
        <v>1</v>
      </c>
      <c r="F1078" s="173" t="s">
        <v>189</v>
      </c>
      <c r="H1078" s="174">
        <v>62.162999999999997</v>
      </c>
      <c r="I1078" s="175"/>
      <c r="L1078" s="171"/>
      <c r="M1078" s="176"/>
      <c r="T1078" s="177"/>
      <c r="AT1078" s="172" t="s">
        <v>183</v>
      </c>
      <c r="AU1078" s="172" t="s">
        <v>85</v>
      </c>
      <c r="AV1078" s="15" t="s">
        <v>181</v>
      </c>
      <c r="AW1078" s="15" t="s">
        <v>32</v>
      </c>
      <c r="AX1078" s="15" t="s">
        <v>83</v>
      </c>
      <c r="AY1078" s="172" t="s">
        <v>174</v>
      </c>
    </row>
    <row r="1079" spans="2:65" s="1" customFormat="1" ht="24.15" customHeight="1">
      <c r="B1079" s="32"/>
      <c r="C1079" s="137" t="s">
        <v>1334</v>
      </c>
      <c r="D1079" s="137" t="s">
        <v>176</v>
      </c>
      <c r="E1079" s="138" t="s">
        <v>1335</v>
      </c>
      <c r="F1079" s="139" t="s">
        <v>1336</v>
      </c>
      <c r="G1079" s="140" t="s">
        <v>179</v>
      </c>
      <c r="H1079" s="141">
        <v>146.39500000000001</v>
      </c>
      <c r="I1079" s="142"/>
      <c r="J1079" s="143">
        <f>ROUND(I1079*H1079,2)</f>
        <v>0</v>
      </c>
      <c r="K1079" s="139" t="s">
        <v>180</v>
      </c>
      <c r="L1079" s="32"/>
      <c r="M1079" s="144" t="s">
        <v>1</v>
      </c>
      <c r="N1079" s="145" t="s">
        <v>41</v>
      </c>
      <c r="P1079" s="146">
        <f>O1079*H1079</f>
        <v>0</v>
      </c>
      <c r="Q1079" s="146">
        <v>0</v>
      </c>
      <c r="R1079" s="146">
        <f>Q1079*H1079</f>
        <v>0</v>
      </c>
      <c r="S1079" s="146">
        <v>0.15409999999999999</v>
      </c>
      <c r="T1079" s="147">
        <f>S1079*H1079</f>
        <v>22.559469499999999</v>
      </c>
      <c r="AR1079" s="148" t="s">
        <v>272</v>
      </c>
      <c r="AT1079" s="148" t="s">
        <v>176</v>
      </c>
      <c r="AU1079" s="148" t="s">
        <v>85</v>
      </c>
      <c r="AY1079" s="17" t="s">
        <v>174</v>
      </c>
      <c r="BE1079" s="149">
        <f>IF(N1079="základní",J1079,0)</f>
        <v>0</v>
      </c>
      <c r="BF1079" s="149">
        <f>IF(N1079="snížená",J1079,0)</f>
        <v>0</v>
      </c>
      <c r="BG1079" s="149">
        <f>IF(N1079="zákl. přenesená",J1079,0)</f>
        <v>0</v>
      </c>
      <c r="BH1079" s="149">
        <f>IF(N1079="sníž. přenesená",J1079,0)</f>
        <v>0</v>
      </c>
      <c r="BI1079" s="149">
        <f>IF(N1079="nulová",J1079,0)</f>
        <v>0</v>
      </c>
      <c r="BJ1079" s="17" t="s">
        <v>83</v>
      </c>
      <c r="BK1079" s="149">
        <f>ROUND(I1079*H1079,2)</f>
        <v>0</v>
      </c>
      <c r="BL1079" s="17" t="s">
        <v>272</v>
      </c>
      <c r="BM1079" s="148" t="s">
        <v>1337</v>
      </c>
    </row>
    <row r="1080" spans="2:65" s="12" customFormat="1" ht="10">
      <c r="B1080" s="150"/>
      <c r="D1080" s="151" t="s">
        <v>183</v>
      </c>
      <c r="E1080" s="152" t="s">
        <v>1</v>
      </c>
      <c r="F1080" s="153" t="s">
        <v>184</v>
      </c>
      <c r="H1080" s="152" t="s">
        <v>1</v>
      </c>
      <c r="I1080" s="154"/>
      <c r="L1080" s="150"/>
      <c r="M1080" s="155"/>
      <c r="T1080" s="156"/>
      <c r="AT1080" s="152" t="s">
        <v>183</v>
      </c>
      <c r="AU1080" s="152" t="s">
        <v>85</v>
      </c>
      <c r="AV1080" s="12" t="s">
        <v>83</v>
      </c>
      <c r="AW1080" s="12" t="s">
        <v>32</v>
      </c>
      <c r="AX1080" s="12" t="s">
        <v>76</v>
      </c>
      <c r="AY1080" s="152" t="s">
        <v>174</v>
      </c>
    </row>
    <row r="1081" spans="2:65" s="13" customFormat="1" ht="10">
      <c r="B1081" s="157"/>
      <c r="D1081" s="151" t="s">
        <v>183</v>
      </c>
      <c r="E1081" s="158" t="s">
        <v>1</v>
      </c>
      <c r="F1081" s="159" t="s">
        <v>1338</v>
      </c>
      <c r="H1081" s="160">
        <v>146.39500000000001</v>
      </c>
      <c r="I1081" s="161"/>
      <c r="L1081" s="157"/>
      <c r="M1081" s="162"/>
      <c r="T1081" s="163"/>
      <c r="AT1081" s="158" t="s">
        <v>183</v>
      </c>
      <c r="AU1081" s="158" t="s">
        <v>85</v>
      </c>
      <c r="AV1081" s="13" t="s">
        <v>85</v>
      </c>
      <c r="AW1081" s="13" t="s">
        <v>32</v>
      </c>
      <c r="AX1081" s="13" t="s">
        <v>76</v>
      </c>
      <c r="AY1081" s="158" t="s">
        <v>174</v>
      </c>
    </row>
    <row r="1082" spans="2:65" s="14" customFormat="1" ht="10">
      <c r="B1082" s="164"/>
      <c r="D1082" s="151" t="s">
        <v>183</v>
      </c>
      <c r="E1082" s="165" t="s">
        <v>1</v>
      </c>
      <c r="F1082" s="166" t="s">
        <v>187</v>
      </c>
      <c r="H1082" s="167">
        <v>146.39500000000001</v>
      </c>
      <c r="I1082" s="168"/>
      <c r="L1082" s="164"/>
      <c r="M1082" s="169"/>
      <c r="T1082" s="170"/>
      <c r="AT1082" s="165" t="s">
        <v>183</v>
      </c>
      <c r="AU1082" s="165" t="s">
        <v>85</v>
      </c>
      <c r="AV1082" s="14" t="s">
        <v>188</v>
      </c>
      <c r="AW1082" s="14" t="s">
        <v>32</v>
      </c>
      <c r="AX1082" s="14" t="s">
        <v>76</v>
      </c>
      <c r="AY1082" s="165" t="s">
        <v>174</v>
      </c>
    </row>
    <row r="1083" spans="2:65" s="15" customFormat="1" ht="10">
      <c r="B1083" s="171"/>
      <c r="D1083" s="151" t="s">
        <v>183</v>
      </c>
      <c r="E1083" s="172" t="s">
        <v>1</v>
      </c>
      <c r="F1083" s="173" t="s">
        <v>189</v>
      </c>
      <c r="H1083" s="174">
        <v>146.39500000000001</v>
      </c>
      <c r="I1083" s="175"/>
      <c r="L1083" s="171"/>
      <c r="M1083" s="176"/>
      <c r="T1083" s="177"/>
      <c r="AT1083" s="172" t="s">
        <v>183</v>
      </c>
      <c r="AU1083" s="172" t="s">
        <v>85</v>
      </c>
      <c r="AV1083" s="15" t="s">
        <v>181</v>
      </c>
      <c r="AW1083" s="15" t="s">
        <v>32</v>
      </c>
      <c r="AX1083" s="15" t="s">
        <v>83</v>
      </c>
      <c r="AY1083" s="172" t="s">
        <v>174</v>
      </c>
    </row>
    <row r="1084" spans="2:65" s="1" customFormat="1" ht="24.15" customHeight="1">
      <c r="B1084" s="32"/>
      <c r="C1084" s="137" t="s">
        <v>1339</v>
      </c>
      <c r="D1084" s="137" t="s">
        <v>176</v>
      </c>
      <c r="E1084" s="138" t="s">
        <v>1340</v>
      </c>
      <c r="F1084" s="139" t="s">
        <v>1341</v>
      </c>
      <c r="G1084" s="140" t="s">
        <v>179</v>
      </c>
      <c r="H1084" s="141">
        <v>2.5</v>
      </c>
      <c r="I1084" s="142"/>
      <c r="J1084" s="143">
        <f>ROUND(I1084*H1084,2)</f>
        <v>0</v>
      </c>
      <c r="K1084" s="139" t="s">
        <v>180</v>
      </c>
      <c r="L1084" s="32"/>
      <c r="M1084" s="144" t="s">
        <v>1</v>
      </c>
      <c r="N1084" s="145" t="s">
        <v>41</v>
      </c>
      <c r="P1084" s="146">
        <f>O1084*H1084</f>
        <v>0</v>
      </c>
      <c r="Q1084" s="146">
        <v>0</v>
      </c>
      <c r="R1084" s="146">
        <f>Q1084*H1084</f>
        <v>0</v>
      </c>
      <c r="S1084" s="146">
        <v>8.1500000000000003E-2</v>
      </c>
      <c r="T1084" s="147">
        <f>S1084*H1084</f>
        <v>0.20375000000000001</v>
      </c>
      <c r="AR1084" s="148" t="s">
        <v>272</v>
      </c>
      <c r="AT1084" s="148" t="s">
        <v>176</v>
      </c>
      <c r="AU1084" s="148" t="s">
        <v>85</v>
      </c>
      <c r="AY1084" s="17" t="s">
        <v>174</v>
      </c>
      <c r="BE1084" s="149">
        <f>IF(N1084="základní",J1084,0)</f>
        <v>0</v>
      </c>
      <c r="BF1084" s="149">
        <f>IF(N1084="snížená",J1084,0)</f>
        <v>0</v>
      </c>
      <c r="BG1084" s="149">
        <f>IF(N1084="zákl. přenesená",J1084,0)</f>
        <v>0</v>
      </c>
      <c r="BH1084" s="149">
        <f>IF(N1084="sníž. přenesená",J1084,0)</f>
        <v>0</v>
      </c>
      <c r="BI1084" s="149">
        <f>IF(N1084="nulová",J1084,0)</f>
        <v>0</v>
      </c>
      <c r="BJ1084" s="17" t="s">
        <v>83</v>
      </c>
      <c r="BK1084" s="149">
        <f>ROUND(I1084*H1084,2)</f>
        <v>0</v>
      </c>
      <c r="BL1084" s="17" t="s">
        <v>272</v>
      </c>
      <c r="BM1084" s="148" t="s">
        <v>1342</v>
      </c>
    </row>
    <row r="1085" spans="2:65" s="13" customFormat="1" ht="10">
      <c r="B1085" s="157"/>
      <c r="D1085" s="151" t="s">
        <v>183</v>
      </c>
      <c r="E1085" s="158" t="s">
        <v>1</v>
      </c>
      <c r="F1085" s="159" t="s">
        <v>1343</v>
      </c>
      <c r="H1085" s="160">
        <v>2.5</v>
      </c>
      <c r="I1085" s="161"/>
      <c r="L1085" s="157"/>
      <c r="M1085" s="162"/>
      <c r="T1085" s="163"/>
      <c r="AT1085" s="158" t="s">
        <v>183</v>
      </c>
      <c r="AU1085" s="158" t="s">
        <v>85</v>
      </c>
      <c r="AV1085" s="13" t="s">
        <v>85</v>
      </c>
      <c r="AW1085" s="13" t="s">
        <v>32</v>
      </c>
      <c r="AX1085" s="13" t="s">
        <v>76</v>
      </c>
      <c r="AY1085" s="158" t="s">
        <v>174</v>
      </c>
    </row>
    <row r="1086" spans="2:65" s="14" customFormat="1" ht="10">
      <c r="B1086" s="164"/>
      <c r="D1086" s="151" t="s">
        <v>183</v>
      </c>
      <c r="E1086" s="165" t="s">
        <v>1</v>
      </c>
      <c r="F1086" s="166" t="s">
        <v>187</v>
      </c>
      <c r="H1086" s="167">
        <v>2.5</v>
      </c>
      <c r="I1086" s="168"/>
      <c r="L1086" s="164"/>
      <c r="M1086" s="169"/>
      <c r="T1086" s="170"/>
      <c r="AT1086" s="165" t="s">
        <v>183</v>
      </c>
      <c r="AU1086" s="165" t="s">
        <v>85</v>
      </c>
      <c r="AV1086" s="14" t="s">
        <v>188</v>
      </c>
      <c r="AW1086" s="14" t="s">
        <v>32</v>
      </c>
      <c r="AX1086" s="14" t="s">
        <v>76</v>
      </c>
      <c r="AY1086" s="165" t="s">
        <v>174</v>
      </c>
    </row>
    <row r="1087" spans="2:65" s="15" customFormat="1" ht="10">
      <c r="B1087" s="171"/>
      <c r="D1087" s="151" t="s">
        <v>183</v>
      </c>
      <c r="E1087" s="172" t="s">
        <v>1</v>
      </c>
      <c r="F1087" s="173" t="s">
        <v>189</v>
      </c>
      <c r="H1087" s="174">
        <v>2.5</v>
      </c>
      <c r="I1087" s="175"/>
      <c r="L1087" s="171"/>
      <c r="M1087" s="176"/>
      <c r="T1087" s="177"/>
      <c r="AT1087" s="172" t="s">
        <v>183</v>
      </c>
      <c r="AU1087" s="172" t="s">
        <v>85</v>
      </c>
      <c r="AV1087" s="15" t="s">
        <v>181</v>
      </c>
      <c r="AW1087" s="15" t="s">
        <v>32</v>
      </c>
      <c r="AX1087" s="15" t="s">
        <v>83</v>
      </c>
      <c r="AY1087" s="172" t="s">
        <v>174</v>
      </c>
    </row>
    <row r="1088" spans="2:65" s="1" customFormat="1" ht="24.15" customHeight="1">
      <c r="B1088" s="32"/>
      <c r="C1088" s="137" t="s">
        <v>1344</v>
      </c>
      <c r="D1088" s="137" t="s">
        <v>176</v>
      </c>
      <c r="E1088" s="138" t="s">
        <v>1345</v>
      </c>
      <c r="F1088" s="139" t="s">
        <v>1346</v>
      </c>
      <c r="G1088" s="140" t="s">
        <v>179</v>
      </c>
      <c r="H1088" s="141">
        <v>62.162999999999997</v>
      </c>
      <c r="I1088" s="142"/>
      <c r="J1088" s="143">
        <f>ROUND(I1088*H1088,2)</f>
        <v>0</v>
      </c>
      <c r="K1088" s="139" t="s">
        <v>180</v>
      </c>
      <c r="L1088" s="32"/>
      <c r="M1088" s="144" t="s">
        <v>1</v>
      </c>
      <c r="N1088" s="145" t="s">
        <v>41</v>
      </c>
      <c r="P1088" s="146">
        <f>O1088*H1088</f>
        <v>0</v>
      </c>
      <c r="Q1088" s="146">
        <v>5.0000000000000002E-5</v>
      </c>
      <c r="R1088" s="146">
        <f>Q1088*H1088</f>
        <v>3.1081500000000001E-3</v>
      </c>
      <c r="S1088" s="146">
        <v>0</v>
      </c>
      <c r="T1088" s="147">
        <f>S1088*H1088</f>
        <v>0</v>
      </c>
      <c r="AR1088" s="148" t="s">
        <v>272</v>
      </c>
      <c r="AT1088" s="148" t="s">
        <v>176</v>
      </c>
      <c r="AU1088" s="148" t="s">
        <v>85</v>
      </c>
      <c r="AY1088" s="17" t="s">
        <v>174</v>
      </c>
      <c r="BE1088" s="149">
        <f>IF(N1088="základní",J1088,0)</f>
        <v>0</v>
      </c>
      <c r="BF1088" s="149">
        <f>IF(N1088="snížená",J1088,0)</f>
        <v>0</v>
      </c>
      <c r="BG1088" s="149">
        <f>IF(N1088="zákl. přenesená",J1088,0)</f>
        <v>0</v>
      </c>
      <c r="BH1088" s="149">
        <f>IF(N1088="sníž. přenesená",J1088,0)</f>
        <v>0</v>
      </c>
      <c r="BI1088" s="149">
        <f>IF(N1088="nulová",J1088,0)</f>
        <v>0</v>
      </c>
      <c r="BJ1088" s="17" t="s">
        <v>83</v>
      </c>
      <c r="BK1088" s="149">
        <f>ROUND(I1088*H1088,2)</f>
        <v>0</v>
      </c>
      <c r="BL1088" s="17" t="s">
        <v>272</v>
      </c>
      <c r="BM1088" s="148" t="s">
        <v>1347</v>
      </c>
    </row>
    <row r="1089" spans="2:65" s="13" customFormat="1" ht="10">
      <c r="B1089" s="157"/>
      <c r="D1089" s="151" t="s">
        <v>183</v>
      </c>
      <c r="E1089" s="158" t="s">
        <v>1</v>
      </c>
      <c r="F1089" s="159" t="s">
        <v>105</v>
      </c>
      <c r="H1089" s="160">
        <v>62.162999999999997</v>
      </c>
      <c r="I1089" s="161"/>
      <c r="L1089" s="157"/>
      <c r="M1089" s="162"/>
      <c r="T1089" s="163"/>
      <c r="AT1089" s="158" t="s">
        <v>183</v>
      </c>
      <c r="AU1089" s="158" t="s">
        <v>85</v>
      </c>
      <c r="AV1089" s="13" t="s">
        <v>85</v>
      </c>
      <c r="AW1089" s="13" t="s">
        <v>32</v>
      </c>
      <c r="AX1089" s="13" t="s">
        <v>83</v>
      </c>
      <c r="AY1089" s="158" t="s">
        <v>174</v>
      </c>
    </row>
    <row r="1090" spans="2:65" s="1" customFormat="1" ht="37.75" customHeight="1">
      <c r="B1090" s="32"/>
      <c r="C1090" s="137" t="s">
        <v>1348</v>
      </c>
      <c r="D1090" s="137" t="s">
        <v>176</v>
      </c>
      <c r="E1090" s="138" t="s">
        <v>1349</v>
      </c>
      <c r="F1090" s="139" t="s">
        <v>1350</v>
      </c>
      <c r="G1090" s="140" t="s">
        <v>439</v>
      </c>
      <c r="H1090" s="141">
        <v>62.162999999999997</v>
      </c>
      <c r="I1090" s="142"/>
      <c r="J1090" s="143">
        <f>ROUND(I1090*H1090,2)</f>
        <v>0</v>
      </c>
      <c r="K1090" s="139" t="s">
        <v>1</v>
      </c>
      <c r="L1090" s="32"/>
      <c r="M1090" s="144" t="s">
        <v>1</v>
      </c>
      <c r="N1090" s="145" t="s">
        <v>41</v>
      </c>
      <c r="P1090" s="146">
        <f>O1090*H1090</f>
        <v>0</v>
      </c>
      <c r="Q1090" s="146">
        <v>9.7999999999999997E-4</v>
      </c>
      <c r="R1090" s="146">
        <f>Q1090*H1090</f>
        <v>6.0919739999999993E-2</v>
      </c>
      <c r="S1090" s="146">
        <v>0</v>
      </c>
      <c r="T1090" s="147">
        <f>S1090*H1090</f>
        <v>0</v>
      </c>
      <c r="AR1090" s="148" t="s">
        <v>272</v>
      </c>
      <c r="AT1090" s="148" t="s">
        <v>176</v>
      </c>
      <c r="AU1090" s="148" t="s">
        <v>85</v>
      </c>
      <c r="AY1090" s="17" t="s">
        <v>174</v>
      </c>
      <c r="BE1090" s="149">
        <f>IF(N1090="základní",J1090,0)</f>
        <v>0</v>
      </c>
      <c r="BF1090" s="149">
        <f>IF(N1090="snížená",J1090,0)</f>
        <v>0</v>
      </c>
      <c r="BG1090" s="149">
        <f>IF(N1090="zákl. přenesená",J1090,0)</f>
        <v>0</v>
      </c>
      <c r="BH1090" s="149">
        <f>IF(N1090="sníž. přenesená",J1090,0)</f>
        <v>0</v>
      </c>
      <c r="BI1090" s="149">
        <f>IF(N1090="nulová",J1090,0)</f>
        <v>0</v>
      </c>
      <c r="BJ1090" s="17" t="s">
        <v>83</v>
      </c>
      <c r="BK1090" s="149">
        <f>ROUND(I1090*H1090,2)</f>
        <v>0</v>
      </c>
      <c r="BL1090" s="17" t="s">
        <v>272</v>
      </c>
      <c r="BM1090" s="148" t="s">
        <v>1351</v>
      </c>
    </row>
    <row r="1091" spans="2:65" s="13" customFormat="1" ht="10">
      <c r="B1091" s="157"/>
      <c r="D1091" s="151" t="s">
        <v>183</v>
      </c>
      <c r="E1091" s="158" t="s">
        <v>1</v>
      </c>
      <c r="F1091" s="159" t="s">
        <v>1352</v>
      </c>
      <c r="H1091" s="160">
        <v>62.162999999999997</v>
      </c>
      <c r="I1091" s="161"/>
      <c r="L1091" s="157"/>
      <c r="M1091" s="162"/>
      <c r="T1091" s="163"/>
      <c r="AT1091" s="158" t="s">
        <v>183</v>
      </c>
      <c r="AU1091" s="158" t="s">
        <v>85</v>
      </c>
      <c r="AV1091" s="13" t="s">
        <v>85</v>
      </c>
      <c r="AW1091" s="13" t="s">
        <v>32</v>
      </c>
      <c r="AX1091" s="13" t="s">
        <v>76</v>
      </c>
      <c r="AY1091" s="158" t="s">
        <v>174</v>
      </c>
    </row>
    <row r="1092" spans="2:65" s="15" customFormat="1" ht="10">
      <c r="B1092" s="171"/>
      <c r="D1092" s="151" t="s">
        <v>183</v>
      </c>
      <c r="E1092" s="172" t="s">
        <v>1</v>
      </c>
      <c r="F1092" s="173" t="s">
        <v>189</v>
      </c>
      <c r="H1092" s="174">
        <v>62.162999999999997</v>
      </c>
      <c r="I1092" s="175"/>
      <c r="L1092" s="171"/>
      <c r="M1092" s="176"/>
      <c r="T1092" s="177"/>
      <c r="AT1092" s="172" t="s">
        <v>183</v>
      </c>
      <c r="AU1092" s="172" t="s">
        <v>85</v>
      </c>
      <c r="AV1092" s="15" t="s">
        <v>181</v>
      </c>
      <c r="AW1092" s="15" t="s">
        <v>32</v>
      </c>
      <c r="AX1092" s="15" t="s">
        <v>83</v>
      </c>
      <c r="AY1092" s="172" t="s">
        <v>174</v>
      </c>
    </row>
    <row r="1093" spans="2:65" s="1" customFormat="1" ht="16.5" customHeight="1">
      <c r="B1093" s="32"/>
      <c r="C1093" s="178" t="s">
        <v>1353</v>
      </c>
      <c r="D1093" s="178" t="s">
        <v>256</v>
      </c>
      <c r="E1093" s="179" t="s">
        <v>1354</v>
      </c>
      <c r="F1093" s="180" t="s">
        <v>1355</v>
      </c>
      <c r="G1093" s="181" t="s">
        <v>179</v>
      </c>
      <c r="H1093" s="182">
        <v>13.913</v>
      </c>
      <c r="I1093" s="183"/>
      <c r="J1093" s="184">
        <f>ROUND(I1093*H1093,2)</f>
        <v>0</v>
      </c>
      <c r="K1093" s="180" t="s">
        <v>1</v>
      </c>
      <c r="L1093" s="185"/>
      <c r="M1093" s="186" t="s">
        <v>1</v>
      </c>
      <c r="N1093" s="187" t="s">
        <v>41</v>
      </c>
      <c r="P1093" s="146">
        <f>O1093*H1093</f>
        <v>0</v>
      </c>
      <c r="Q1093" s="146">
        <v>0</v>
      </c>
      <c r="R1093" s="146">
        <f>Q1093*H1093</f>
        <v>0</v>
      </c>
      <c r="S1093" s="146">
        <v>0</v>
      </c>
      <c r="T1093" s="147">
        <f>S1093*H1093</f>
        <v>0</v>
      </c>
      <c r="AR1093" s="148" t="s">
        <v>363</v>
      </c>
      <c r="AT1093" s="148" t="s">
        <v>256</v>
      </c>
      <c r="AU1093" s="148" t="s">
        <v>85</v>
      </c>
      <c r="AY1093" s="17" t="s">
        <v>174</v>
      </c>
      <c r="BE1093" s="149">
        <f>IF(N1093="základní",J1093,0)</f>
        <v>0</v>
      </c>
      <c r="BF1093" s="149">
        <f>IF(N1093="snížená",J1093,0)</f>
        <v>0</v>
      </c>
      <c r="BG1093" s="149">
        <f>IF(N1093="zákl. přenesená",J1093,0)</f>
        <v>0</v>
      </c>
      <c r="BH1093" s="149">
        <f>IF(N1093="sníž. přenesená",J1093,0)</f>
        <v>0</v>
      </c>
      <c r="BI1093" s="149">
        <f>IF(N1093="nulová",J1093,0)</f>
        <v>0</v>
      </c>
      <c r="BJ1093" s="17" t="s">
        <v>83</v>
      </c>
      <c r="BK1093" s="149">
        <f>ROUND(I1093*H1093,2)</f>
        <v>0</v>
      </c>
      <c r="BL1093" s="17" t="s">
        <v>272</v>
      </c>
      <c r="BM1093" s="148" t="s">
        <v>1356</v>
      </c>
    </row>
    <row r="1094" spans="2:65" s="13" customFormat="1" ht="10">
      <c r="B1094" s="157"/>
      <c r="D1094" s="151" t="s">
        <v>183</v>
      </c>
      <c r="E1094" s="158" t="s">
        <v>1</v>
      </c>
      <c r="F1094" s="159" t="s">
        <v>109</v>
      </c>
      <c r="H1094" s="160">
        <v>13.913</v>
      </c>
      <c r="I1094" s="161"/>
      <c r="L1094" s="157"/>
      <c r="M1094" s="162"/>
      <c r="T1094" s="163"/>
      <c r="AT1094" s="158" t="s">
        <v>183</v>
      </c>
      <c r="AU1094" s="158" t="s">
        <v>85</v>
      </c>
      <c r="AV1094" s="13" t="s">
        <v>85</v>
      </c>
      <c r="AW1094" s="13" t="s">
        <v>32</v>
      </c>
      <c r="AX1094" s="13" t="s">
        <v>76</v>
      </c>
      <c r="AY1094" s="158" t="s">
        <v>174</v>
      </c>
    </row>
    <row r="1095" spans="2:65" s="15" customFormat="1" ht="10">
      <c r="B1095" s="171"/>
      <c r="D1095" s="151" t="s">
        <v>183</v>
      </c>
      <c r="E1095" s="172" t="s">
        <v>1</v>
      </c>
      <c r="F1095" s="173" t="s">
        <v>189</v>
      </c>
      <c r="H1095" s="174">
        <v>13.913</v>
      </c>
      <c r="I1095" s="175"/>
      <c r="L1095" s="171"/>
      <c r="M1095" s="176"/>
      <c r="T1095" s="177"/>
      <c r="AT1095" s="172" t="s">
        <v>183</v>
      </c>
      <c r="AU1095" s="172" t="s">
        <v>85</v>
      </c>
      <c r="AV1095" s="15" t="s">
        <v>181</v>
      </c>
      <c r="AW1095" s="15" t="s">
        <v>32</v>
      </c>
      <c r="AX1095" s="15" t="s">
        <v>83</v>
      </c>
      <c r="AY1095" s="172" t="s">
        <v>174</v>
      </c>
    </row>
    <row r="1096" spans="2:65" s="1" customFormat="1" ht="16.5" customHeight="1">
      <c r="B1096" s="32"/>
      <c r="C1096" s="178" t="s">
        <v>1357</v>
      </c>
      <c r="D1096" s="178" t="s">
        <v>256</v>
      </c>
      <c r="E1096" s="179" t="s">
        <v>1358</v>
      </c>
      <c r="F1096" s="180" t="s">
        <v>1359</v>
      </c>
      <c r="G1096" s="181" t="s">
        <v>179</v>
      </c>
      <c r="H1096" s="182">
        <v>48.25</v>
      </c>
      <c r="I1096" s="183"/>
      <c r="J1096" s="184">
        <f>ROUND(I1096*H1096,2)</f>
        <v>0</v>
      </c>
      <c r="K1096" s="180" t="s">
        <v>1</v>
      </c>
      <c r="L1096" s="185"/>
      <c r="M1096" s="186" t="s">
        <v>1</v>
      </c>
      <c r="N1096" s="187" t="s">
        <v>41</v>
      </c>
      <c r="P1096" s="146">
        <f>O1096*H1096</f>
        <v>0</v>
      </c>
      <c r="Q1096" s="146">
        <v>0</v>
      </c>
      <c r="R1096" s="146">
        <f>Q1096*H1096</f>
        <v>0</v>
      </c>
      <c r="S1096" s="146">
        <v>0</v>
      </c>
      <c r="T1096" s="147">
        <f>S1096*H1096</f>
        <v>0</v>
      </c>
      <c r="AR1096" s="148" t="s">
        <v>363</v>
      </c>
      <c r="AT1096" s="148" t="s">
        <v>256</v>
      </c>
      <c r="AU1096" s="148" t="s">
        <v>85</v>
      </c>
      <c r="AY1096" s="17" t="s">
        <v>174</v>
      </c>
      <c r="BE1096" s="149">
        <f>IF(N1096="základní",J1096,0)</f>
        <v>0</v>
      </c>
      <c r="BF1096" s="149">
        <f>IF(N1096="snížená",J1096,0)</f>
        <v>0</v>
      </c>
      <c r="BG1096" s="149">
        <f>IF(N1096="zákl. přenesená",J1096,0)</f>
        <v>0</v>
      </c>
      <c r="BH1096" s="149">
        <f>IF(N1096="sníž. přenesená",J1096,0)</f>
        <v>0</v>
      </c>
      <c r="BI1096" s="149">
        <f>IF(N1096="nulová",J1096,0)</f>
        <v>0</v>
      </c>
      <c r="BJ1096" s="17" t="s">
        <v>83</v>
      </c>
      <c r="BK1096" s="149">
        <f>ROUND(I1096*H1096,2)</f>
        <v>0</v>
      </c>
      <c r="BL1096" s="17" t="s">
        <v>272</v>
      </c>
      <c r="BM1096" s="148" t="s">
        <v>1360</v>
      </c>
    </row>
    <row r="1097" spans="2:65" s="13" customFormat="1" ht="10">
      <c r="B1097" s="157"/>
      <c r="D1097" s="151" t="s">
        <v>183</v>
      </c>
      <c r="E1097" s="158" t="s">
        <v>1</v>
      </c>
      <c r="F1097" s="159" t="s">
        <v>107</v>
      </c>
      <c r="H1097" s="160">
        <v>48.25</v>
      </c>
      <c r="I1097" s="161"/>
      <c r="L1097" s="157"/>
      <c r="M1097" s="162"/>
      <c r="T1097" s="163"/>
      <c r="AT1097" s="158" t="s">
        <v>183</v>
      </c>
      <c r="AU1097" s="158" t="s">
        <v>85</v>
      </c>
      <c r="AV1097" s="13" t="s">
        <v>85</v>
      </c>
      <c r="AW1097" s="13" t="s">
        <v>32</v>
      </c>
      <c r="AX1097" s="13" t="s">
        <v>76</v>
      </c>
      <c r="AY1097" s="158" t="s">
        <v>174</v>
      </c>
    </row>
    <row r="1098" spans="2:65" s="15" customFormat="1" ht="10">
      <c r="B1098" s="171"/>
      <c r="D1098" s="151" t="s">
        <v>183</v>
      </c>
      <c r="E1098" s="172" t="s">
        <v>1</v>
      </c>
      <c r="F1098" s="173" t="s">
        <v>189</v>
      </c>
      <c r="H1098" s="174">
        <v>48.25</v>
      </c>
      <c r="I1098" s="175"/>
      <c r="L1098" s="171"/>
      <c r="M1098" s="176"/>
      <c r="T1098" s="177"/>
      <c r="AT1098" s="172" t="s">
        <v>183</v>
      </c>
      <c r="AU1098" s="172" t="s">
        <v>85</v>
      </c>
      <c r="AV1098" s="15" t="s">
        <v>181</v>
      </c>
      <c r="AW1098" s="15" t="s">
        <v>32</v>
      </c>
      <c r="AX1098" s="15" t="s">
        <v>83</v>
      </c>
      <c r="AY1098" s="172" t="s">
        <v>174</v>
      </c>
    </row>
    <row r="1099" spans="2:65" s="1" customFormat="1" ht="24.15" customHeight="1">
      <c r="B1099" s="32"/>
      <c r="C1099" s="137" t="s">
        <v>1361</v>
      </c>
      <c r="D1099" s="137" t="s">
        <v>176</v>
      </c>
      <c r="E1099" s="138" t="s">
        <v>1362</v>
      </c>
      <c r="F1099" s="139" t="s">
        <v>1363</v>
      </c>
      <c r="G1099" s="140" t="s">
        <v>758</v>
      </c>
      <c r="H1099" s="188"/>
      <c r="I1099" s="142"/>
      <c r="J1099" s="143">
        <f>ROUND(I1099*H1099,2)</f>
        <v>0</v>
      </c>
      <c r="K1099" s="139" t="s">
        <v>180</v>
      </c>
      <c r="L1099" s="32"/>
      <c r="M1099" s="144" t="s">
        <v>1</v>
      </c>
      <c r="N1099" s="145" t="s">
        <v>41</v>
      </c>
      <c r="P1099" s="146">
        <f>O1099*H1099</f>
        <v>0</v>
      </c>
      <c r="Q1099" s="146">
        <v>0</v>
      </c>
      <c r="R1099" s="146">
        <f>Q1099*H1099</f>
        <v>0</v>
      </c>
      <c r="S1099" s="146">
        <v>0</v>
      </c>
      <c r="T1099" s="147">
        <f>S1099*H1099</f>
        <v>0</v>
      </c>
      <c r="AR1099" s="148" t="s">
        <v>272</v>
      </c>
      <c r="AT1099" s="148" t="s">
        <v>176</v>
      </c>
      <c r="AU1099" s="148" t="s">
        <v>85</v>
      </c>
      <c r="AY1099" s="17" t="s">
        <v>174</v>
      </c>
      <c r="BE1099" s="149">
        <f>IF(N1099="základní",J1099,0)</f>
        <v>0</v>
      </c>
      <c r="BF1099" s="149">
        <f>IF(N1099="snížená",J1099,0)</f>
        <v>0</v>
      </c>
      <c r="BG1099" s="149">
        <f>IF(N1099="zákl. přenesená",J1099,0)</f>
        <v>0</v>
      </c>
      <c r="BH1099" s="149">
        <f>IF(N1099="sníž. přenesená",J1099,0)</f>
        <v>0</v>
      </c>
      <c r="BI1099" s="149">
        <f>IF(N1099="nulová",J1099,0)</f>
        <v>0</v>
      </c>
      <c r="BJ1099" s="17" t="s">
        <v>83</v>
      </c>
      <c r="BK1099" s="149">
        <f>ROUND(I1099*H1099,2)</f>
        <v>0</v>
      </c>
      <c r="BL1099" s="17" t="s">
        <v>272</v>
      </c>
      <c r="BM1099" s="148" t="s">
        <v>1364</v>
      </c>
    </row>
    <row r="1100" spans="2:65" s="11" customFormat="1" ht="22.75" customHeight="1">
      <c r="B1100" s="125"/>
      <c r="D1100" s="126" t="s">
        <v>75</v>
      </c>
      <c r="E1100" s="135" t="s">
        <v>1365</v>
      </c>
      <c r="F1100" s="135" t="s">
        <v>1366</v>
      </c>
      <c r="I1100" s="128"/>
      <c r="J1100" s="136">
        <f>BK1100</f>
        <v>0</v>
      </c>
      <c r="L1100" s="125"/>
      <c r="M1100" s="130"/>
      <c r="P1100" s="131">
        <f>SUM(P1101:P1110)</f>
        <v>0</v>
      </c>
      <c r="R1100" s="131">
        <f>SUM(R1101:R1110)</f>
        <v>90.690362999999991</v>
      </c>
      <c r="T1100" s="132">
        <f>SUM(T1101:T1110)</f>
        <v>0.81</v>
      </c>
      <c r="AR1100" s="126" t="s">
        <v>85</v>
      </c>
      <c r="AT1100" s="133" t="s">
        <v>75</v>
      </c>
      <c r="AU1100" s="133" t="s">
        <v>83</v>
      </c>
      <c r="AY1100" s="126" t="s">
        <v>174</v>
      </c>
      <c r="BK1100" s="134">
        <f>SUM(BK1101:BK1110)</f>
        <v>0</v>
      </c>
    </row>
    <row r="1101" spans="2:65" s="1" customFormat="1" ht="24.15" customHeight="1">
      <c r="B1101" s="32"/>
      <c r="C1101" s="137" t="s">
        <v>1367</v>
      </c>
      <c r="D1101" s="137" t="s">
        <v>176</v>
      </c>
      <c r="E1101" s="138" t="s">
        <v>1368</v>
      </c>
      <c r="F1101" s="139" t="s">
        <v>1369</v>
      </c>
      <c r="G1101" s="140" t="s">
        <v>179</v>
      </c>
      <c r="H1101" s="141">
        <v>604.04999999999995</v>
      </c>
      <c r="I1101" s="142"/>
      <c r="J1101" s="143">
        <f>ROUND(I1101*H1101,2)</f>
        <v>0</v>
      </c>
      <c r="K1101" s="139" t="s">
        <v>1</v>
      </c>
      <c r="L1101" s="32"/>
      <c r="M1101" s="144" t="s">
        <v>1</v>
      </c>
      <c r="N1101" s="145" t="s">
        <v>41</v>
      </c>
      <c r="P1101" s="146">
        <f>O1101*H1101</f>
        <v>0</v>
      </c>
      <c r="Q1101" s="146">
        <v>0.15</v>
      </c>
      <c r="R1101" s="146">
        <f>Q1101*H1101</f>
        <v>90.607499999999987</v>
      </c>
      <c r="S1101" s="146">
        <v>0</v>
      </c>
      <c r="T1101" s="147">
        <f>S1101*H1101</f>
        <v>0</v>
      </c>
      <c r="AR1101" s="148" t="s">
        <v>272</v>
      </c>
      <c r="AT1101" s="148" t="s">
        <v>176</v>
      </c>
      <c r="AU1101" s="148" t="s">
        <v>85</v>
      </c>
      <c r="AY1101" s="17" t="s">
        <v>174</v>
      </c>
      <c r="BE1101" s="149">
        <f>IF(N1101="základní",J1101,0)</f>
        <v>0</v>
      </c>
      <c r="BF1101" s="149">
        <f>IF(N1101="snížená",J1101,0)</f>
        <v>0</v>
      </c>
      <c r="BG1101" s="149">
        <f>IF(N1101="zákl. přenesená",J1101,0)</f>
        <v>0</v>
      </c>
      <c r="BH1101" s="149">
        <f>IF(N1101="sníž. přenesená",J1101,0)</f>
        <v>0</v>
      </c>
      <c r="BI1101" s="149">
        <f>IF(N1101="nulová",J1101,0)</f>
        <v>0</v>
      </c>
      <c r="BJ1101" s="17" t="s">
        <v>83</v>
      </c>
      <c r="BK1101" s="149">
        <f>ROUND(I1101*H1101,2)</f>
        <v>0</v>
      </c>
      <c r="BL1101" s="17" t="s">
        <v>272</v>
      </c>
      <c r="BM1101" s="148" t="s">
        <v>1370</v>
      </c>
    </row>
    <row r="1102" spans="2:65" s="12" customFormat="1" ht="10">
      <c r="B1102" s="150"/>
      <c r="D1102" s="151" t="s">
        <v>183</v>
      </c>
      <c r="E1102" s="152" t="s">
        <v>1</v>
      </c>
      <c r="F1102" s="153" t="s">
        <v>1371</v>
      </c>
      <c r="H1102" s="152" t="s">
        <v>1</v>
      </c>
      <c r="I1102" s="154"/>
      <c r="L1102" s="150"/>
      <c r="M1102" s="155"/>
      <c r="T1102" s="156"/>
      <c r="AT1102" s="152" t="s">
        <v>183</v>
      </c>
      <c r="AU1102" s="152" t="s">
        <v>85</v>
      </c>
      <c r="AV1102" s="12" t="s">
        <v>83</v>
      </c>
      <c r="AW1102" s="12" t="s">
        <v>32</v>
      </c>
      <c r="AX1102" s="12" t="s">
        <v>76</v>
      </c>
      <c r="AY1102" s="152" t="s">
        <v>174</v>
      </c>
    </row>
    <row r="1103" spans="2:65" s="13" customFormat="1" ht="10">
      <c r="B1103" s="157"/>
      <c r="D1103" s="151" t="s">
        <v>183</v>
      </c>
      <c r="E1103" s="158" t="s">
        <v>1</v>
      </c>
      <c r="F1103" s="159" t="s">
        <v>1372</v>
      </c>
      <c r="H1103" s="160">
        <v>604.04999999999995</v>
      </c>
      <c r="I1103" s="161"/>
      <c r="L1103" s="157"/>
      <c r="M1103" s="162"/>
      <c r="T1103" s="163"/>
      <c r="AT1103" s="158" t="s">
        <v>183</v>
      </c>
      <c r="AU1103" s="158" t="s">
        <v>85</v>
      </c>
      <c r="AV1103" s="13" t="s">
        <v>85</v>
      </c>
      <c r="AW1103" s="13" t="s">
        <v>32</v>
      </c>
      <c r="AX1103" s="13" t="s">
        <v>76</v>
      </c>
      <c r="AY1103" s="158" t="s">
        <v>174</v>
      </c>
    </row>
    <row r="1104" spans="2:65" s="14" customFormat="1" ht="10">
      <c r="B1104" s="164"/>
      <c r="D1104" s="151" t="s">
        <v>183</v>
      </c>
      <c r="E1104" s="165" t="s">
        <v>1</v>
      </c>
      <c r="F1104" s="166" t="s">
        <v>187</v>
      </c>
      <c r="H1104" s="167">
        <v>604.04999999999995</v>
      </c>
      <c r="I1104" s="168"/>
      <c r="L1104" s="164"/>
      <c r="M1104" s="169"/>
      <c r="T1104" s="170"/>
      <c r="AT1104" s="165" t="s">
        <v>183</v>
      </c>
      <c r="AU1104" s="165" t="s">
        <v>85</v>
      </c>
      <c r="AV1104" s="14" t="s">
        <v>188</v>
      </c>
      <c r="AW1104" s="14" t="s">
        <v>32</v>
      </c>
      <c r="AX1104" s="14" t="s">
        <v>76</v>
      </c>
      <c r="AY1104" s="165" t="s">
        <v>174</v>
      </c>
    </row>
    <row r="1105" spans="2:65" s="15" customFormat="1" ht="10">
      <c r="B1105" s="171"/>
      <c r="D1105" s="151" t="s">
        <v>183</v>
      </c>
      <c r="E1105" s="172" t="s">
        <v>1</v>
      </c>
      <c r="F1105" s="173" t="s">
        <v>189</v>
      </c>
      <c r="H1105" s="174">
        <v>604.04999999999995</v>
      </c>
      <c r="I1105" s="175"/>
      <c r="L1105" s="171"/>
      <c r="M1105" s="176"/>
      <c r="T1105" s="177"/>
      <c r="AT1105" s="172" t="s">
        <v>183</v>
      </c>
      <c r="AU1105" s="172" t="s">
        <v>85</v>
      </c>
      <c r="AV1105" s="15" t="s">
        <v>181</v>
      </c>
      <c r="AW1105" s="15" t="s">
        <v>32</v>
      </c>
      <c r="AX1105" s="15" t="s">
        <v>83</v>
      </c>
      <c r="AY1105" s="172" t="s">
        <v>174</v>
      </c>
    </row>
    <row r="1106" spans="2:65" s="1" customFormat="1" ht="24.15" customHeight="1">
      <c r="B1106" s="32"/>
      <c r="C1106" s="137" t="s">
        <v>1373</v>
      </c>
      <c r="D1106" s="137" t="s">
        <v>176</v>
      </c>
      <c r="E1106" s="138" t="s">
        <v>1374</v>
      </c>
      <c r="F1106" s="139" t="s">
        <v>1375</v>
      </c>
      <c r="G1106" s="140" t="s">
        <v>179</v>
      </c>
      <c r="H1106" s="141">
        <v>8.1</v>
      </c>
      <c r="I1106" s="142"/>
      <c r="J1106" s="143">
        <f>ROUND(I1106*H1106,2)</f>
        <v>0</v>
      </c>
      <c r="K1106" s="139" t="s">
        <v>1</v>
      </c>
      <c r="L1106" s="32"/>
      <c r="M1106" s="144" t="s">
        <v>1</v>
      </c>
      <c r="N1106" s="145" t="s">
        <v>41</v>
      </c>
      <c r="P1106" s="146">
        <f>O1106*H1106</f>
        <v>0</v>
      </c>
      <c r="Q1106" s="146">
        <v>1.023E-2</v>
      </c>
      <c r="R1106" s="146">
        <f>Q1106*H1106</f>
        <v>8.2862999999999992E-2</v>
      </c>
      <c r="S1106" s="146">
        <v>0.1</v>
      </c>
      <c r="T1106" s="147">
        <f>S1106*H1106</f>
        <v>0.81</v>
      </c>
      <c r="AR1106" s="148" t="s">
        <v>272</v>
      </c>
      <c r="AT1106" s="148" t="s">
        <v>176</v>
      </c>
      <c r="AU1106" s="148" t="s">
        <v>85</v>
      </c>
      <c r="AY1106" s="17" t="s">
        <v>174</v>
      </c>
      <c r="BE1106" s="149">
        <f>IF(N1106="základní",J1106,0)</f>
        <v>0</v>
      </c>
      <c r="BF1106" s="149">
        <f>IF(N1106="snížená",J1106,0)</f>
        <v>0</v>
      </c>
      <c r="BG1106" s="149">
        <f>IF(N1106="zákl. přenesená",J1106,0)</f>
        <v>0</v>
      </c>
      <c r="BH1106" s="149">
        <f>IF(N1106="sníž. přenesená",J1106,0)</f>
        <v>0</v>
      </c>
      <c r="BI1106" s="149">
        <f>IF(N1106="nulová",J1106,0)</f>
        <v>0</v>
      </c>
      <c r="BJ1106" s="17" t="s">
        <v>83</v>
      </c>
      <c r="BK1106" s="149">
        <f>ROUND(I1106*H1106,2)</f>
        <v>0</v>
      </c>
      <c r="BL1106" s="17" t="s">
        <v>272</v>
      </c>
      <c r="BM1106" s="148" t="s">
        <v>1376</v>
      </c>
    </row>
    <row r="1107" spans="2:65" s="12" customFormat="1" ht="10">
      <c r="B1107" s="150"/>
      <c r="D1107" s="151" t="s">
        <v>183</v>
      </c>
      <c r="E1107" s="152" t="s">
        <v>1</v>
      </c>
      <c r="F1107" s="153" t="s">
        <v>632</v>
      </c>
      <c r="H1107" s="152" t="s">
        <v>1</v>
      </c>
      <c r="I1107" s="154"/>
      <c r="L1107" s="150"/>
      <c r="M1107" s="155"/>
      <c r="T1107" s="156"/>
      <c r="AT1107" s="152" t="s">
        <v>183</v>
      </c>
      <c r="AU1107" s="152" t="s">
        <v>85</v>
      </c>
      <c r="AV1107" s="12" t="s">
        <v>83</v>
      </c>
      <c r="AW1107" s="12" t="s">
        <v>32</v>
      </c>
      <c r="AX1107" s="12" t="s">
        <v>76</v>
      </c>
      <c r="AY1107" s="152" t="s">
        <v>174</v>
      </c>
    </row>
    <row r="1108" spans="2:65" s="13" customFormat="1" ht="10">
      <c r="B1108" s="157"/>
      <c r="D1108" s="151" t="s">
        <v>183</v>
      </c>
      <c r="E1108" s="158" t="s">
        <v>1</v>
      </c>
      <c r="F1108" s="159" t="s">
        <v>1377</v>
      </c>
      <c r="H1108" s="160">
        <v>8.1</v>
      </c>
      <c r="I1108" s="161"/>
      <c r="L1108" s="157"/>
      <c r="M1108" s="162"/>
      <c r="T1108" s="163"/>
      <c r="AT1108" s="158" t="s">
        <v>183</v>
      </c>
      <c r="AU1108" s="158" t="s">
        <v>85</v>
      </c>
      <c r="AV1108" s="13" t="s">
        <v>85</v>
      </c>
      <c r="AW1108" s="13" t="s">
        <v>32</v>
      </c>
      <c r="AX1108" s="13" t="s">
        <v>76</v>
      </c>
      <c r="AY1108" s="158" t="s">
        <v>174</v>
      </c>
    </row>
    <row r="1109" spans="2:65" s="14" customFormat="1" ht="10">
      <c r="B1109" s="164"/>
      <c r="D1109" s="151" t="s">
        <v>183</v>
      </c>
      <c r="E1109" s="165" t="s">
        <v>1</v>
      </c>
      <c r="F1109" s="166" t="s">
        <v>187</v>
      </c>
      <c r="H1109" s="167">
        <v>8.1</v>
      </c>
      <c r="I1109" s="168"/>
      <c r="L1109" s="164"/>
      <c r="M1109" s="169"/>
      <c r="T1109" s="170"/>
      <c r="AT1109" s="165" t="s">
        <v>183</v>
      </c>
      <c r="AU1109" s="165" t="s">
        <v>85</v>
      </c>
      <c r="AV1109" s="14" t="s">
        <v>188</v>
      </c>
      <c r="AW1109" s="14" t="s">
        <v>32</v>
      </c>
      <c r="AX1109" s="14" t="s">
        <v>76</v>
      </c>
      <c r="AY1109" s="165" t="s">
        <v>174</v>
      </c>
    </row>
    <row r="1110" spans="2:65" s="15" customFormat="1" ht="10">
      <c r="B1110" s="171"/>
      <c r="D1110" s="151" t="s">
        <v>183</v>
      </c>
      <c r="E1110" s="172" t="s">
        <v>1</v>
      </c>
      <c r="F1110" s="173" t="s">
        <v>189</v>
      </c>
      <c r="H1110" s="174">
        <v>8.1</v>
      </c>
      <c r="I1110" s="175"/>
      <c r="L1110" s="171"/>
      <c r="M1110" s="176"/>
      <c r="T1110" s="177"/>
      <c r="AT1110" s="172" t="s">
        <v>183</v>
      </c>
      <c r="AU1110" s="172" t="s">
        <v>85</v>
      </c>
      <c r="AV1110" s="15" t="s">
        <v>181</v>
      </c>
      <c r="AW1110" s="15" t="s">
        <v>32</v>
      </c>
      <c r="AX1110" s="15" t="s">
        <v>83</v>
      </c>
      <c r="AY1110" s="172" t="s">
        <v>174</v>
      </c>
    </row>
    <row r="1111" spans="2:65" s="11" customFormat="1" ht="22.75" customHeight="1">
      <c r="B1111" s="125"/>
      <c r="D1111" s="126" t="s">
        <v>75</v>
      </c>
      <c r="E1111" s="135" t="s">
        <v>1378</v>
      </c>
      <c r="F1111" s="135" t="s">
        <v>1379</v>
      </c>
      <c r="I1111" s="128"/>
      <c r="J1111" s="136">
        <f>BK1111</f>
        <v>0</v>
      </c>
      <c r="L1111" s="125"/>
      <c r="M1111" s="130"/>
      <c r="P1111" s="131">
        <f>SUM(P1112:P1141)</f>
        <v>0</v>
      </c>
      <c r="R1111" s="131">
        <f>SUM(R1112:R1141)</f>
        <v>0.36252400000000007</v>
      </c>
      <c r="T1111" s="132">
        <f>SUM(T1112:T1141)</f>
        <v>4.3480599999999994E-2</v>
      </c>
      <c r="AR1111" s="126" t="s">
        <v>85</v>
      </c>
      <c r="AT1111" s="133" t="s">
        <v>75</v>
      </c>
      <c r="AU1111" s="133" t="s">
        <v>83</v>
      </c>
      <c r="AY1111" s="126" t="s">
        <v>174</v>
      </c>
      <c r="BK1111" s="134">
        <f>SUM(BK1112:BK1141)</f>
        <v>0</v>
      </c>
    </row>
    <row r="1112" spans="2:65" s="1" customFormat="1" ht="24.15" customHeight="1">
      <c r="B1112" s="32"/>
      <c r="C1112" s="137" t="s">
        <v>1380</v>
      </c>
      <c r="D1112" s="137" t="s">
        <v>176</v>
      </c>
      <c r="E1112" s="138" t="s">
        <v>1381</v>
      </c>
      <c r="F1112" s="139" t="s">
        <v>1382</v>
      </c>
      <c r="G1112" s="140" t="s">
        <v>179</v>
      </c>
      <c r="H1112" s="141">
        <v>444.52800000000002</v>
      </c>
      <c r="I1112" s="142"/>
      <c r="J1112" s="143">
        <f>ROUND(I1112*H1112,2)</f>
        <v>0</v>
      </c>
      <c r="K1112" s="139" t="s">
        <v>180</v>
      </c>
      <c r="L1112" s="32"/>
      <c r="M1112" s="144" t="s">
        <v>1</v>
      </c>
      <c r="N1112" s="145" t="s">
        <v>41</v>
      </c>
      <c r="P1112" s="146">
        <f>O1112*H1112</f>
        <v>0</v>
      </c>
      <c r="Q1112" s="146">
        <v>0</v>
      </c>
      <c r="R1112" s="146">
        <f>Q1112*H1112</f>
        <v>0</v>
      </c>
      <c r="S1112" s="146">
        <v>0</v>
      </c>
      <c r="T1112" s="147">
        <f>S1112*H1112</f>
        <v>0</v>
      </c>
      <c r="AR1112" s="148" t="s">
        <v>272</v>
      </c>
      <c r="AT1112" s="148" t="s">
        <v>176</v>
      </c>
      <c r="AU1112" s="148" t="s">
        <v>85</v>
      </c>
      <c r="AY1112" s="17" t="s">
        <v>174</v>
      </c>
      <c r="BE1112" s="149">
        <f>IF(N1112="základní",J1112,0)</f>
        <v>0</v>
      </c>
      <c r="BF1112" s="149">
        <f>IF(N1112="snížená",J1112,0)</f>
        <v>0</v>
      </c>
      <c r="BG1112" s="149">
        <f>IF(N1112="zákl. přenesená",J1112,0)</f>
        <v>0</v>
      </c>
      <c r="BH1112" s="149">
        <f>IF(N1112="sníž. přenesená",J1112,0)</f>
        <v>0</v>
      </c>
      <c r="BI1112" s="149">
        <f>IF(N1112="nulová",J1112,0)</f>
        <v>0</v>
      </c>
      <c r="BJ1112" s="17" t="s">
        <v>83</v>
      </c>
      <c r="BK1112" s="149">
        <f>ROUND(I1112*H1112,2)</f>
        <v>0</v>
      </c>
      <c r="BL1112" s="17" t="s">
        <v>272</v>
      </c>
      <c r="BM1112" s="148" t="s">
        <v>1383</v>
      </c>
    </row>
    <row r="1113" spans="2:65" s="13" customFormat="1" ht="10">
      <c r="B1113" s="157"/>
      <c r="D1113" s="151" t="s">
        <v>183</v>
      </c>
      <c r="E1113" s="158" t="s">
        <v>1</v>
      </c>
      <c r="F1113" s="159" t="s">
        <v>115</v>
      </c>
      <c r="H1113" s="160">
        <v>140.26</v>
      </c>
      <c r="I1113" s="161"/>
      <c r="L1113" s="157"/>
      <c r="M1113" s="162"/>
      <c r="T1113" s="163"/>
      <c r="AT1113" s="158" t="s">
        <v>183</v>
      </c>
      <c r="AU1113" s="158" t="s">
        <v>85</v>
      </c>
      <c r="AV1113" s="13" t="s">
        <v>85</v>
      </c>
      <c r="AW1113" s="13" t="s">
        <v>32</v>
      </c>
      <c r="AX1113" s="13" t="s">
        <v>76</v>
      </c>
      <c r="AY1113" s="158" t="s">
        <v>174</v>
      </c>
    </row>
    <row r="1114" spans="2:65" s="13" customFormat="1" ht="10">
      <c r="B1114" s="157"/>
      <c r="D1114" s="151" t="s">
        <v>183</v>
      </c>
      <c r="E1114" s="158" t="s">
        <v>1</v>
      </c>
      <c r="F1114" s="159" t="s">
        <v>1384</v>
      </c>
      <c r="H1114" s="160">
        <v>2.7</v>
      </c>
      <c r="I1114" s="161"/>
      <c r="L1114" s="157"/>
      <c r="M1114" s="162"/>
      <c r="T1114" s="163"/>
      <c r="AT1114" s="158" t="s">
        <v>183</v>
      </c>
      <c r="AU1114" s="158" t="s">
        <v>85</v>
      </c>
      <c r="AV1114" s="13" t="s">
        <v>85</v>
      </c>
      <c r="AW1114" s="13" t="s">
        <v>32</v>
      </c>
      <c r="AX1114" s="13" t="s">
        <v>76</v>
      </c>
      <c r="AY1114" s="158" t="s">
        <v>174</v>
      </c>
    </row>
    <row r="1115" spans="2:65" s="13" customFormat="1" ht="10">
      <c r="B1115" s="157"/>
      <c r="D1115" s="151" t="s">
        <v>183</v>
      </c>
      <c r="E1115" s="158" t="s">
        <v>1</v>
      </c>
      <c r="F1115" s="159" t="s">
        <v>1385</v>
      </c>
      <c r="H1115" s="160">
        <v>7.56</v>
      </c>
      <c r="I1115" s="161"/>
      <c r="L1115" s="157"/>
      <c r="M1115" s="162"/>
      <c r="T1115" s="163"/>
      <c r="AT1115" s="158" t="s">
        <v>183</v>
      </c>
      <c r="AU1115" s="158" t="s">
        <v>85</v>
      </c>
      <c r="AV1115" s="13" t="s">
        <v>85</v>
      </c>
      <c r="AW1115" s="13" t="s">
        <v>32</v>
      </c>
      <c r="AX1115" s="13" t="s">
        <v>76</v>
      </c>
      <c r="AY1115" s="158" t="s">
        <v>174</v>
      </c>
    </row>
    <row r="1116" spans="2:65" s="13" customFormat="1" ht="10">
      <c r="B1116" s="157"/>
      <c r="D1116" s="151" t="s">
        <v>183</v>
      </c>
      <c r="E1116" s="158" t="s">
        <v>1</v>
      </c>
      <c r="F1116" s="159" t="s">
        <v>123</v>
      </c>
      <c r="H1116" s="160">
        <v>65.974999999999994</v>
      </c>
      <c r="I1116" s="161"/>
      <c r="L1116" s="157"/>
      <c r="M1116" s="162"/>
      <c r="T1116" s="163"/>
      <c r="AT1116" s="158" t="s">
        <v>183</v>
      </c>
      <c r="AU1116" s="158" t="s">
        <v>85</v>
      </c>
      <c r="AV1116" s="13" t="s">
        <v>85</v>
      </c>
      <c r="AW1116" s="13" t="s">
        <v>32</v>
      </c>
      <c r="AX1116" s="13" t="s">
        <v>76</v>
      </c>
      <c r="AY1116" s="158" t="s">
        <v>174</v>
      </c>
    </row>
    <row r="1117" spans="2:65" s="13" customFormat="1" ht="10">
      <c r="B1117" s="157"/>
      <c r="D1117" s="151" t="s">
        <v>183</v>
      </c>
      <c r="E1117" s="158" t="s">
        <v>1</v>
      </c>
      <c r="F1117" s="159" t="s">
        <v>127</v>
      </c>
      <c r="H1117" s="160">
        <v>0</v>
      </c>
      <c r="I1117" s="161"/>
      <c r="L1117" s="157"/>
      <c r="M1117" s="162"/>
      <c r="T1117" s="163"/>
      <c r="AT1117" s="158" t="s">
        <v>183</v>
      </c>
      <c r="AU1117" s="158" t="s">
        <v>85</v>
      </c>
      <c r="AV1117" s="13" t="s">
        <v>85</v>
      </c>
      <c r="AW1117" s="13" t="s">
        <v>32</v>
      </c>
      <c r="AX1117" s="13" t="s">
        <v>76</v>
      </c>
      <c r="AY1117" s="158" t="s">
        <v>174</v>
      </c>
    </row>
    <row r="1118" spans="2:65" s="13" customFormat="1" ht="10">
      <c r="B1118" s="157"/>
      <c r="D1118" s="151" t="s">
        <v>183</v>
      </c>
      <c r="E1118" s="158" t="s">
        <v>1</v>
      </c>
      <c r="F1118" s="159" t="s">
        <v>1386</v>
      </c>
      <c r="H1118" s="160">
        <v>228.03299999999999</v>
      </c>
      <c r="I1118" s="161"/>
      <c r="L1118" s="157"/>
      <c r="M1118" s="162"/>
      <c r="T1118" s="163"/>
      <c r="AT1118" s="158" t="s">
        <v>183</v>
      </c>
      <c r="AU1118" s="158" t="s">
        <v>85</v>
      </c>
      <c r="AV1118" s="13" t="s">
        <v>85</v>
      </c>
      <c r="AW1118" s="13" t="s">
        <v>32</v>
      </c>
      <c r="AX1118" s="13" t="s">
        <v>76</v>
      </c>
      <c r="AY1118" s="158" t="s">
        <v>174</v>
      </c>
    </row>
    <row r="1119" spans="2:65" s="14" customFormat="1" ht="10">
      <c r="B1119" s="164"/>
      <c r="D1119" s="151" t="s">
        <v>183</v>
      </c>
      <c r="E1119" s="165" t="s">
        <v>1</v>
      </c>
      <c r="F1119" s="166" t="s">
        <v>187</v>
      </c>
      <c r="H1119" s="167">
        <v>444.52800000000002</v>
      </c>
      <c r="I1119" s="168"/>
      <c r="L1119" s="164"/>
      <c r="M1119" s="169"/>
      <c r="T1119" s="170"/>
      <c r="AT1119" s="165" t="s">
        <v>183</v>
      </c>
      <c r="AU1119" s="165" t="s">
        <v>85</v>
      </c>
      <c r="AV1119" s="14" t="s">
        <v>188</v>
      </c>
      <c r="AW1119" s="14" t="s">
        <v>32</v>
      </c>
      <c r="AX1119" s="14" t="s">
        <v>76</v>
      </c>
      <c r="AY1119" s="165" t="s">
        <v>174</v>
      </c>
    </row>
    <row r="1120" spans="2:65" s="15" customFormat="1" ht="10">
      <c r="B1120" s="171"/>
      <c r="D1120" s="151" t="s">
        <v>183</v>
      </c>
      <c r="E1120" s="172" t="s">
        <v>1</v>
      </c>
      <c r="F1120" s="173" t="s">
        <v>189</v>
      </c>
      <c r="H1120" s="174">
        <v>444.52800000000002</v>
      </c>
      <c r="I1120" s="175"/>
      <c r="L1120" s="171"/>
      <c r="M1120" s="176"/>
      <c r="T1120" s="177"/>
      <c r="AT1120" s="172" t="s">
        <v>183</v>
      </c>
      <c r="AU1120" s="172" t="s">
        <v>85</v>
      </c>
      <c r="AV1120" s="15" t="s">
        <v>181</v>
      </c>
      <c r="AW1120" s="15" t="s">
        <v>32</v>
      </c>
      <c r="AX1120" s="15" t="s">
        <v>83</v>
      </c>
      <c r="AY1120" s="172" t="s">
        <v>174</v>
      </c>
    </row>
    <row r="1121" spans="2:65" s="1" customFormat="1" ht="16.5" customHeight="1">
      <c r="B1121" s="32"/>
      <c r="C1121" s="137" t="s">
        <v>1387</v>
      </c>
      <c r="D1121" s="137" t="s">
        <v>176</v>
      </c>
      <c r="E1121" s="138" t="s">
        <v>1388</v>
      </c>
      <c r="F1121" s="139" t="s">
        <v>1389</v>
      </c>
      <c r="G1121" s="140" t="s">
        <v>179</v>
      </c>
      <c r="H1121" s="141">
        <v>140.26</v>
      </c>
      <c r="I1121" s="142"/>
      <c r="J1121" s="143">
        <f>ROUND(I1121*H1121,2)</f>
        <v>0</v>
      </c>
      <c r="K1121" s="139" t="s">
        <v>180</v>
      </c>
      <c r="L1121" s="32"/>
      <c r="M1121" s="144" t="s">
        <v>1</v>
      </c>
      <c r="N1121" s="145" t="s">
        <v>41</v>
      </c>
      <c r="P1121" s="146">
        <f>O1121*H1121</f>
        <v>0</v>
      </c>
      <c r="Q1121" s="146">
        <v>1E-3</v>
      </c>
      <c r="R1121" s="146">
        <f>Q1121*H1121</f>
        <v>0.14026</v>
      </c>
      <c r="S1121" s="146">
        <v>3.1E-4</v>
      </c>
      <c r="T1121" s="147">
        <f>S1121*H1121</f>
        <v>4.3480599999999994E-2</v>
      </c>
      <c r="AR1121" s="148" t="s">
        <v>272</v>
      </c>
      <c r="AT1121" s="148" t="s">
        <v>176</v>
      </c>
      <c r="AU1121" s="148" t="s">
        <v>85</v>
      </c>
      <c r="AY1121" s="17" t="s">
        <v>174</v>
      </c>
      <c r="BE1121" s="149">
        <f>IF(N1121="základní",J1121,0)</f>
        <v>0</v>
      </c>
      <c r="BF1121" s="149">
        <f>IF(N1121="snížená",J1121,0)</f>
        <v>0</v>
      </c>
      <c r="BG1121" s="149">
        <f>IF(N1121="zákl. přenesená",J1121,0)</f>
        <v>0</v>
      </c>
      <c r="BH1121" s="149">
        <f>IF(N1121="sníž. přenesená",J1121,0)</f>
        <v>0</v>
      </c>
      <c r="BI1121" s="149">
        <f>IF(N1121="nulová",J1121,0)</f>
        <v>0</v>
      </c>
      <c r="BJ1121" s="17" t="s">
        <v>83</v>
      </c>
      <c r="BK1121" s="149">
        <f>ROUND(I1121*H1121,2)</f>
        <v>0</v>
      </c>
      <c r="BL1121" s="17" t="s">
        <v>272</v>
      </c>
      <c r="BM1121" s="148" t="s">
        <v>1390</v>
      </c>
    </row>
    <row r="1122" spans="2:65" s="13" customFormat="1" ht="10">
      <c r="B1122" s="157"/>
      <c r="D1122" s="151" t="s">
        <v>183</v>
      </c>
      <c r="E1122" s="158" t="s">
        <v>1</v>
      </c>
      <c r="F1122" s="159" t="s">
        <v>115</v>
      </c>
      <c r="H1122" s="160">
        <v>140.26</v>
      </c>
      <c r="I1122" s="161"/>
      <c r="L1122" s="157"/>
      <c r="M1122" s="162"/>
      <c r="T1122" s="163"/>
      <c r="AT1122" s="158" t="s">
        <v>183</v>
      </c>
      <c r="AU1122" s="158" t="s">
        <v>85</v>
      </c>
      <c r="AV1122" s="13" t="s">
        <v>85</v>
      </c>
      <c r="AW1122" s="13" t="s">
        <v>32</v>
      </c>
      <c r="AX1122" s="13" t="s">
        <v>76</v>
      </c>
      <c r="AY1122" s="158" t="s">
        <v>174</v>
      </c>
    </row>
    <row r="1123" spans="2:65" s="15" customFormat="1" ht="10">
      <c r="B1123" s="171"/>
      <c r="D1123" s="151" t="s">
        <v>183</v>
      </c>
      <c r="E1123" s="172" t="s">
        <v>1</v>
      </c>
      <c r="F1123" s="173" t="s">
        <v>189</v>
      </c>
      <c r="H1123" s="174">
        <v>140.26</v>
      </c>
      <c r="I1123" s="175"/>
      <c r="L1123" s="171"/>
      <c r="M1123" s="176"/>
      <c r="T1123" s="177"/>
      <c r="AT1123" s="172" t="s">
        <v>183</v>
      </c>
      <c r="AU1123" s="172" t="s">
        <v>85</v>
      </c>
      <c r="AV1123" s="15" t="s">
        <v>181</v>
      </c>
      <c r="AW1123" s="15" t="s">
        <v>32</v>
      </c>
      <c r="AX1123" s="15" t="s">
        <v>83</v>
      </c>
      <c r="AY1123" s="172" t="s">
        <v>174</v>
      </c>
    </row>
    <row r="1124" spans="2:65" s="1" customFormat="1" ht="24.15" customHeight="1">
      <c r="B1124" s="32"/>
      <c r="C1124" s="137" t="s">
        <v>1391</v>
      </c>
      <c r="D1124" s="137" t="s">
        <v>176</v>
      </c>
      <c r="E1124" s="138" t="s">
        <v>1392</v>
      </c>
      <c r="F1124" s="139" t="s">
        <v>1393</v>
      </c>
      <c r="G1124" s="140" t="s">
        <v>179</v>
      </c>
      <c r="H1124" s="141">
        <v>444.52800000000002</v>
      </c>
      <c r="I1124" s="142"/>
      <c r="J1124" s="143">
        <f>ROUND(I1124*H1124,2)</f>
        <v>0</v>
      </c>
      <c r="K1124" s="139" t="s">
        <v>180</v>
      </c>
      <c r="L1124" s="32"/>
      <c r="M1124" s="144" t="s">
        <v>1</v>
      </c>
      <c r="N1124" s="145" t="s">
        <v>41</v>
      </c>
      <c r="P1124" s="146">
        <f>O1124*H1124</f>
        <v>0</v>
      </c>
      <c r="Q1124" s="146">
        <v>2.1000000000000001E-4</v>
      </c>
      <c r="R1124" s="146">
        <f>Q1124*H1124</f>
        <v>9.3350880000000011E-2</v>
      </c>
      <c r="S1124" s="146">
        <v>0</v>
      </c>
      <c r="T1124" s="147">
        <f>S1124*H1124</f>
        <v>0</v>
      </c>
      <c r="AR1124" s="148" t="s">
        <v>272</v>
      </c>
      <c r="AT1124" s="148" t="s">
        <v>176</v>
      </c>
      <c r="AU1124" s="148" t="s">
        <v>85</v>
      </c>
      <c r="AY1124" s="17" t="s">
        <v>174</v>
      </c>
      <c r="BE1124" s="149">
        <f>IF(N1124="základní",J1124,0)</f>
        <v>0</v>
      </c>
      <c r="BF1124" s="149">
        <f>IF(N1124="snížená",J1124,0)</f>
        <v>0</v>
      </c>
      <c r="BG1124" s="149">
        <f>IF(N1124="zákl. přenesená",J1124,0)</f>
        <v>0</v>
      </c>
      <c r="BH1124" s="149">
        <f>IF(N1124="sníž. přenesená",J1124,0)</f>
        <v>0</v>
      </c>
      <c r="BI1124" s="149">
        <f>IF(N1124="nulová",J1124,0)</f>
        <v>0</v>
      </c>
      <c r="BJ1124" s="17" t="s">
        <v>83</v>
      </c>
      <c r="BK1124" s="149">
        <f>ROUND(I1124*H1124,2)</f>
        <v>0</v>
      </c>
      <c r="BL1124" s="17" t="s">
        <v>272</v>
      </c>
      <c r="BM1124" s="148" t="s">
        <v>1394</v>
      </c>
    </row>
    <row r="1125" spans="2:65" s="13" customFormat="1" ht="10">
      <c r="B1125" s="157"/>
      <c r="D1125" s="151" t="s">
        <v>183</v>
      </c>
      <c r="E1125" s="158" t="s">
        <v>1</v>
      </c>
      <c r="F1125" s="159" t="s">
        <v>115</v>
      </c>
      <c r="H1125" s="160">
        <v>140.26</v>
      </c>
      <c r="I1125" s="161"/>
      <c r="L1125" s="157"/>
      <c r="M1125" s="162"/>
      <c r="T1125" s="163"/>
      <c r="AT1125" s="158" t="s">
        <v>183</v>
      </c>
      <c r="AU1125" s="158" t="s">
        <v>85</v>
      </c>
      <c r="AV1125" s="13" t="s">
        <v>85</v>
      </c>
      <c r="AW1125" s="13" t="s">
        <v>32</v>
      </c>
      <c r="AX1125" s="13" t="s">
        <v>76</v>
      </c>
      <c r="AY1125" s="158" t="s">
        <v>174</v>
      </c>
    </row>
    <row r="1126" spans="2:65" s="13" customFormat="1" ht="10">
      <c r="B1126" s="157"/>
      <c r="D1126" s="151" t="s">
        <v>183</v>
      </c>
      <c r="E1126" s="158" t="s">
        <v>1</v>
      </c>
      <c r="F1126" s="159" t="s">
        <v>127</v>
      </c>
      <c r="H1126" s="160">
        <v>0</v>
      </c>
      <c r="I1126" s="161"/>
      <c r="L1126" s="157"/>
      <c r="M1126" s="162"/>
      <c r="T1126" s="163"/>
      <c r="AT1126" s="158" t="s">
        <v>183</v>
      </c>
      <c r="AU1126" s="158" t="s">
        <v>85</v>
      </c>
      <c r="AV1126" s="13" t="s">
        <v>85</v>
      </c>
      <c r="AW1126" s="13" t="s">
        <v>32</v>
      </c>
      <c r="AX1126" s="13" t="s">
        <v>76</v>
      </c>
      <c r="AY1126" s="158" t="s">
        <v>174</v>
      </c>
    </row>
    <row r="1127" spans="2:65" s="13" customFormat="1" ht="10">
      <c r="B1127" s="157"/>
      <c r="D1127" s="151" t="s">
        <v>183</v>
      </c>
      <c r="E1127" s="158" t="s">
        <v>1</v>
      </c>
      <c r="F1127" s="159" t="s">
        <v>1384</v>
      </c>
      <c r="H1127" s="160">
        <v>2.7</v>
      </c>
      <c r="I1127" s="161"/>
      <c r="L1127" s="157"/>
      <c r="M1127" s="162"/>
      <c r="T1127" s="163"/>
      <c r="AT1127" s="158" t="s">
        <v>183</v>
      </c>
      <c r="AU1127" s="158" t="s">
        <v>85</v>
      </c>
      <c r="AV1127" s="13" t="s">
        <v>85</v>
      </c>
      <c r="AW1127" s="13" t="s">
        <v>32</v>
      </c>
      <c r="AX1127" s="13" t="s">
        <v>76</v>
      </c>
      <c r="AY1127" s="158" t="s">
        <v>174</v>
      </c>
    </row>
    <row r="1128" spans="2:65" s="13" customFormat="1" ht="10">
      <c r="B1128" s="157"/>
      <c r="D1128" s="151" t="s">
        <v>183</v>
      </c>
      <c r="E1128" s="158" t="s">
        <v>1</v>
      </c>
      <c r="F1128" s="159" t="s">
        <v>1385</v>
      </c>
      <c r="H1128" s="160">
        <v>7.56</v>
      </c>
      <c r="I1128" s="161"/>
      <c r="L1128" s="157"/>
      <c r="M1128" s="162"/>
      <c r="T1128" s="163"/>
      <c r="AT1128" s="158" t="s">
        <v>183</v>
      </c>
      <c r="AU1128" s="158" t="s">
        <v>85</v>
      </c>
      <c r="AV1128" s="13" t="s">
        <v>85</v>
      </c>
      <c r="AW1128" s="13" t="s">
        <v>32</v>
      </c>
      <c r="AX1128" s="13" t="s">
        <v>76</v>
      </c>
      <c r="AY1128" s="158" t="s">
        <v>174</v>
      </c>
    </row>
    <row r="1129" spans="2:65" s="13" customFormat="1" ht="10">
      <c r="B1129" s="157"/>
      <c r="D1129" s="151" t="s">
        <v>183</v>
      </c>
      <c r="E1129" s="158" t="s">
        <v>1</v>
      </c>
      <c r="F1129" s="159" t="s">
        <v>123</v>
      </c>
      <c r="H1129" s="160">
        <v>65.974999999999994</v>
      </c>
      <c r="I1129" s="161"/>
      <c r="L1129" s="157"/>
      <c r="M1129" s="162"/>
      <c r="T1129" s="163"/>
      <c r="AT1129" s="158" t="s">
        <v>183</v>
      </c>
      <c r="AU1129" s="158" t="s">
        <v>85</v>
      </c>
      <c r="AV1129" s="13" t="s">
        <v>85</v>
      </c>
      <c r="AW1129" s="13" t="s">
        <v>32</v>
      </c>
      <c r="AX1129" s="13" t="s">
        <v>76</v>
      </c>
      <c r="AY1129" s="158" t="s">
        <v>174</v>
      </c>
    </row>
    <row r="1130" spans="2:65" s="13" customFormat="1" ht="10">
      <c r="B1130" s="157"/>
      <c r="D1130" s="151" t="s">
        <v>183</v>
      </c>
      <c r="E1130" s="158" t="s">
        <v>1</v>
      </c>
      <c r="F1130" s="159" t="s">
        <v>1386</v>
      </c>
      <c r="H1130" s="160">
        <v>228.03299999999999</v>
      </c>
      <c r="I1130" s="161"/>
      <c r="L1130" s="157"/>
      <c r="M1130" s="162"/>
      <c r="T1130" s="163"/>
      <c r="AT1130" s="158" t="s">
        <v>183</v>
      </c>
      <c r="AU1130" s="158" t="s">
        <v>85</v>
      </c>
      <c r="AV1130" s="13" t="s">
        <v>85</v>
      </c>
      <c r="AW1130" s="13" t="s">
        <v>32</v>
      </c>
      <c r="AX1130" s="13" t="s">
        <v>76</v>
      </c>
      <c r="AY1130" s="158" t="s">
        <v>174</v>
      </c>
    </row>
    <row r="1131" spans="2:65" s="14" customFormat="1" ht="10">
      <c r="B1131" s="164"/>
      <c r="D1131" s="151" t="s">
        <v>183</v>
      </c>
      <c r="E1131" s="165" t="s">
        <v>1</v>
      </c>
      <c r="F1131" s="166" t="s">
        <v>187</v>
      </c>
      <c r="H1131" s="167">
        <v>444.52800000000002</v>
      </c>
      <c r="I1131" s="168"/>
      <c r="L1131" s="164"/>
      <c r="M1131" s="169"/>
      <c r="T1131" s="170"/>
      <c r="AT1131" s="165" t="s">
        <v>183</v>
      </c>
      <c r="AU1131" s="165" t="s">
        <v>85</v>
      </c>
      <c r="AV1131" s="14" t="s">
        <v>188</v>
      </c>
      <c r="AW1131" s="14" t="s">
        <v>32</v>
      </c>
      <c r="AX1131" s="14" t="s">
        <v>76</v>
      </c>
      <c r="AY1131" s="165" t="s">
        <v>174</v>
      </c>
    </row>
    <row r="1132" spans="2:65" s="15" customFormat="1" ht="10">
      <c r="B1132" s="171"/>
      <c r="D1132" s="151" t="s">
        <v>183</v>
      </c>
      <c r="E1132" s="172" t="s">
        <v>1</v>
      </c>
      <c r="F1132" s="173" t="s">
        <v>189</v>
      </c>
      <c r="H1132" s="174">
        <v>444.52800000000002</v>
      </c>
      <c r="I1132" s="175"/>
      <c r="L1132" s="171"/>
      <c r="M1132" s="176"/>
      <c r="T1132" s="177"/>
      <c r="AT1132" s="172" t="s">
        <v>183</v>
      </c>
      <c r="AU1132" s="172" t="s">
        <v>85</v>
      </c>
      <c r="AV1132" s="15" t="s">
        <v>181</v>
      </c>
      <c r="AW1132" s="15" t="s">
        <v>32</v>
      </c>
      <c r="AX1132" s="15" t="s">
        <v>83</v>
      </c>
      <c r="AY1132" s="172" t="s">
        <v>174</v>
      </c>
    </row>
    <row r="1133" spans="2:65" s="1" customFormat="1" ht="24.15" customHeight="1">
      <c r="B1133" s="32"/>
      <c r="C1133" s="137" t="s">
        <v>1395</v>
      </c>
      <c r="D1133" s="137" t="s">
        <v>176</v>
      </c>
      <c r="E1133" s="138" t="s">
        <v>1396</v>
      </c>
      <c r="F1133" s="139" t="s">
        <v>1397</v>
      </c>
      <c r="G1133" s="140" t="s">
        <v>179</v>
      </c>
      <c r="H1133" s="141">
        <v>444.52800000000002</v>
      </c>
      <c r="I1133" s="142"/>
      <c r="J1133" s="143">
        <f>ROUND(I1133*H1133,2)</f>
        <v>0</v>
      </c>
      <c r="K1133" s="139" t="s">
        <v>180</v>
      </c>
      <c r="L1133" s="32"/>
      <c r="M1133" s="144" t="s">
        <v>1</v>
      </c>
      <c r="N1133" s="145" t="s">
        <v>41</v>
      </c>
      <c r="P1133" s="146">
        <f>O1133*H1133</f>
        <v>0</v>
      </c>
      <c r="Q1133" s="146">
        <v>2.9E-4</v>
      </c>
      <c r="R1133" s="146">
        <f>Q1133*H1133</f>
        <v>0.12891312000000002</v>
      </c>
      <c r="S1133" s="146">
        <v>0</v>
      </c>
      <c r="T1133" s="147">
        <f>S1133*H1133</f>
        <v>0</v>
      </c>
      <c r="AR1133" s="148" t="s">
        <v>272</v>
      </c>
      <c r="AT1133" s="148" t="s">
        <v>176</v>
      </c>
      <c r="AU1133" s="148" t="s">
        <v>85</v>
      </c>
      <c r="AY1133" s="17" t="s">
        <v>174</v>
      </c>
      <c r="BE1133" s="149">
        <f>IF(N1133="základní",J1133,0)</f>
        <v>0</v>
      </c>
      <c r="BF1133" s="149">
        <f>IF(N1133="snížená",J1133,0)</f>
        <v>0</v>
      </c>
      <c r="BG1133" s="149">
        <f>IF(N1133="zákl. přenesená",J1133,0)</f>
        <v>0</v>
      </c>
      <c r="BH1133" s="149">
        <f>IF(N1133="sníž. přenesená",J1133,0)</f>
        <v>0</v>
      </c>
      <c r="BI1133" s="149">
        <f>IF(N1133="nulová",J1133,0)</f>
        <v>0</v>
      </c>
      <c r="BJ1133" s="17" t="s">
        <v>83</v>
      </c>
      <c r="BK1133" s="149">
        <f>ROUND(I1133*H1133,2)</f>
        <v>0</v>
      </c>
      <c r="BL1133" s="17" t="s">
        <v>272</v>
      </c>
      <c r="BM1133" s="148" t="s">
        <v>1398</v>
      </c>
    </row>
    <row r="1134" spans="2:65" s="13" customFormat="1" ht="10">
      <c r="B1134" s="157"/>
      <c r="D1134" s="151" t="s">
        <v>183</v>
      </c>
      <c r="E1134" s="158" t="s">
        <v>1</v>
      </c>
      <c r="F1134" s="159" t="s">
        <v>115</v>
      </c>
      <c r="H1134" s="160">
        <v>140.26</v>
      </c>
      <c r="I1134" s="161"/>
      <c r="L1134" s="157"/>
      <c r="M1134" s="162"/>
      <c r="T1134" s="163"/>
      <c r="AT1134" s="158" t="s">
        <v>183</v>
      </c>
      <c r="AU1134" s="158" t="s">
        <v>85</v>
      </c>
      <c r="AV1134" s="13" t="s">
        <v>85</v>
      </c>
      <c r="AW1134" s="13" t="s">
        <v>32</v>
      </c>
      <c r="AX1134" s="13" t="s">
        <v>76</v>
      </c>
      <c r="AY1134" s="158" t="s">
        <v>174</v>
      </c>
    </row>
    <row r="1135" spans="2:65" s="13" customFormat="1" ht="10">
      <c r="B1135" s="157"/>
      <c r="D1135" s="151" t="s">
        <v>183</v>
      </c>
      <c r="E1135" s="158" t="s">
        <v>1</v>
      </c>
      <c r="F1135" s="159" t="s">
        <v>127</v>
      </c>
      <c r="H1135" s="160">
        <v>0</v>
      </c>
      <c r="I1135" s="161"/>
      <c r="L1135" s="157"/>
      <c r="M1135" s="162"/>
      <c r="T1135" s="163"/>
      <c r="AT1135" s="158" t="s">
        <v>183</v>
      </c>
      <c r="AU1135" s="158" t="s">
        <v>85</v>
      </c>
      <c r="AV1135" s="13" t="s">
        <v>85</v>
      </c>
      <c r="AW1135" s="13" t="s">
        <v>32</v>
      </c>
      <c r="AX1135" s="13" t="s">
        <v>76</v>
      </c>
      <c r="AY1135" s="158" t="s">
        <v>174</v>
      </c>
    </row>
    <row r="1136" spans="2:65" s="13" customFormat="1" ht="10">
      <c r="B1136" s="157"/>
      <c r="D1136" s="151" t="s">
        <v>183</v>
      </c>
      <c r="E1136" s="158" t="s">
        <v>1</v>
      </c>
      <c r="F1136" s="159" t="s">
        <v>1384</v>
      </c>
      <c r="H1136" s="160">
        <v>2.7</v>
      </c>
      <c r="I1136" s="161"/>
      <c r="L1136" s="157"/>
      <c r="M1136" s="162"/>
      <c r="T1136" s="163"/>
      <c r="AT1136" s="158" t="s">
        <v>183</v>
      </c>
      <c r="AU1136" s="158" t="s">
        <v>85</v>
      </c>
      <c r="AV1136" s="13" t="s">
        <v>85</v>
      </c>
      <c r="AW1136" s="13" t="s">
        <v>32</v>
      </c>
      <c r="AX1136" s="13" t="s">
        <v>76</v>
      </c>
      <c r="AY1136" s="158" t="s">
        <v>174</v>
      </c>
    </row>
    <row r="1137" spans="2:51" s="13" customFormat="1" ht="10">
      <c r="B1137" s="157"/>
      <c r="D1137" s="151" t="s">
        <v>183</v>
      </c>
      <c r="E1137" s="158" t="s">
        <v>1</v>
      </c>
      <c r="F1137" s="159" t="s">
        <v>1385</v>
      </c>
      <c r="H1137" s="160">
        <v>7.56</v>
      </c>
      <c r="I1137" s="161"/>
      <c r="L1137" s="157"/>
      <c r="M1137" s="162"/>
      <c r="T1137" s="163"/>
      <c r="AT1137" s="158" t="s">
        <v>183</v>
      </c>
      <c r="AU1137" s="158" t="s">
        <v>85</v>
      </c>
      <c r="AV1137" s="13" t="s">
        <v>85</v>
      </c>
      <c r="AW1137" s="13" t="s">
        <v>32</v>
      </c>
      <c r="AX1137" s="13" t="s">
        <v>76</v>
      </c>
      <c r="AY1137" s="158" t="s">
        <v>174</v>
      </c>
    </row>
    <row r="1138" spans="2:51" s="13" customFormat="1" ht="10">
      <c r="B1138" s="157"/>
      <c r="D1138" s="151" t="s">
        <v>183</v>
      </c>
      <c r="E1138" s="158" t="s">
        <v>1</v>
      </c>
      <c r="F1138" s="159" t="s">
        <v>123</v>
      </c>
      <c r="H1138" s="160">
        <v>65.974999999999994</v>
      </c>
      <c r="I1138" s="161"/>
      <c r="L1138" s="157"/>
      <c r="M1138" s="162"/>
      <c r="T1138" s="163"/>
      <c r="AT1138" s="158" t="s">
        <v>183</v>
      </c>
      <c r="AU1138" s="158" t="s">
        <v>85</v>
      </c>
      <c r="AV1138" s="13" t="s">
        <v>85</v>
      </c>
      <c r="AW1138" s="13" t="s">
        <v>32</v>
      </c>
      <c r="AX1138" s="13" t="s">
        <v>76</v>
      </c>
      <c r="AY1138" s="158" t="s">
        <v>174</v>
      </c>
    </row>
    <row r="1139" spans="2:51" s="13" customFormat="1" ht="10">
      <c r="B1139" s="157"/>
      <c r="D1139" s="151" t="s">
        <v>183</v>
      </c>
      <c r="E1139" s="158" t="s">
        <v>1</v>
      </c>
      <c r="F1139" s="159" t="s">
        <v>1386</v>
      </c>
      <c r="H1139" s="160">
        <v>228.03299999999999</v>
      </c>
      <c r="I1139" s="161"/>
      <c r="L1139" s="157"/>
      <c r="M1139" s="162"/>
      <c r="T1139" s="163"/>
      <c r="AT1139" s="158" t="s">
        <v>183</v>
      </c>
      <c r="AU1139" s="158" t="s">
        <v>85</v>
      </c>
      <c r="AV1139" s="13" t="s">
        <v>85</v>
      </c>
      <c r="AW1139" s="13" t="s">
        <v>32</v>
      </c>
      <c r="AX1139" s="13" t="s">
        <v>76</v>
      </c>
      <c r="AY1139" s="158" t="s">
        <v>174</v>
      </c>
    </row>
    <row r="1140" spans="2:51" s="14" customFormat="1" ht="10">
      <c r="B1140" s="164"/>
      <c r="D1140" s="151" t="s">
        <v>183</v>
      </c>
      <c r="E1140" s="165" t="s">
        <v>1</v>
      </c>
      <c r="F1140" s="166" t="s">
        <v>187</v>
      </c>
      <c r="H1140" s="167">
        <v>444.52800000000002</v>
      </c>
      <c r="I1140" s="168"/>
      <c r="L1140" s="164"/>
      <c r="M1140" s="169"/>
      <c r="T1140" s="170"/>
      <c r="AT1140" s="165" t="s">
        <v>183</v>
      </c>
      <c r="AU1140" s="165" t="s">
        <v>85</v>
      </c>
      <c r="AV1140" s="14" t="s">
        <v>188</v>
      </c>
      <c r="AW1140" s="14" t="s">
        <v>32</v>
      </c>
      <c r="AX1140" s="14" t="s">
        <v>76</v>
      </c>
      <c r="AY1140" s="165" t="s">
        <v>174</v>
      </c>
    </row>
    <row r="1141" spans="2:51" s="15" customFormat="1" ht="10">
      <c r="B1141" s="171"/>
      <c r="D1141" s="151" t="s">
        <v>183</v>
      </c>
      <c r="E1141" s="172" t="s">
        <v>1</v>
      </c>
      <c r="F1141" s="173" t="s">
        <v>189</v>
      </c>
      <c r="H1141" s="174">
        <v>444.52800000000002</v>
      </c>
      <c r="I1141" s="175"/>
      <c r="L1141" s="171"/>
      <c r="M1141" s="189"/>
      <c r="N1141" s="190"/>
      <c r="O1141" s="190"/>
      <c r="P1141" s="190"/>
      <c r="Q1141" s="190"/>
      <c r="R1141" s="190"/>
      <c r="S1141" s="190"/>
      <c r="T1141" s="191"/>
      <c r="AT1141" s="172" t="s">
        <v>183</v>
      </c>
      <c r="AU1141" s="172" t="s">
        <v>85</v>
      </c>
      <c r="AV1141" s="15" t="s">
        <v>181</v>
      </c>
      <c r="AW1141" s="15" t="s">
        <v>32</v>
      </c>
      <c r="AX1141" s="15" t="s">
        <v>83</v>
      </c>
      <c r="AY1141" s="172" t="s">
        <v>174</v>
      </c>
    </row>
    <row r="1142" spans="2:51" s="1" customFormat="1" ht="7" customHeight="1">
      <c r="B1142" s="44"/>
      <c r="C1142" s="45"/>
      <c r="D1142" s="45"/>
      <c r="E1142" s="45"/>
      <c r="F1142" s="45"/>
      <c r="G1142" s="45"/>
      <c r="H1142" s="45"/>
      <c r="I1142" s="45"/>
      <c r="J1142" s="45"/>
      <c r="K1142" s="45"/>
      <c r="L1142" s="32"/>
    </row>
  </sheetData>
  <sheetProtection algorithmName="SHA-512" hashValue="KtC0QFKpsBzYwHd3vSWr1mh79bhz4APDPcjFa9qnaxlfnHvE2KC+6i2ooKuR9/gfogv/15Vtp/8rCC185rsPmw==" saltValue="URKonZguNBRKN/WlfpCcVYvTzDyqoFyYcpJlKKrqKupyJoLaw47LqyxE6E1OvkQxnezuF8MCofWdIeJN33RWVw==" spinCount="100000" sheet="1" objects="1" scenarios="1" formatColumns="0" formatRows="0" autoFilter="0"/>
  <autoFilter ref="C139:K1141" xr:uid="{00000000-0009-0000-0000-000001000000}"/>
  <mergeCells count="9">
    <mergeCell ref="E87:H87"/>
    <mergeCell ref="E130:H130"/>
    <mergeCell ref="E132:H13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90"/>
  <sheetViews>
    <sheetView showGridLines="0" workbookViewId="0"/>
  </sheetViews>
  <sheetFormatPr defaultRowHeight="14.5"/>
  <cols>
    <col min="1" max="1" width="8.33203125" customWidth="1"/>
    <col min="2" max="2" width="1.218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1" width="22.33203125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232"/>
      <c r="M2" s="232"/>
      <c r="N2" s="232"/>
      <c r="O2" s="232"/>
      <c r="P2" s="232"/>
      <c r="Q2" s="232"/>
      <c r="R2" s="232"/>
      <c r="S2" s="232"/>
      <c r="T2" s="232"/>
      <c r="U2" s="232"/>
      <c r="V2" s="232"/>
      <c r="AT2" s="17" t="s">
        <v>91</v>
      </c>
    </row>
    <row r="3" spans="2:46" ht="7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2:46" ht="25" customHeight="1">
      <c r="B4" s="20"/>
      <c r="D4" s="21" t="s">
        <v>102</v>
      </c>
      <c r="L4" s="20"/>
      <c r="M4" s="94" t="s">
        <v>10</v>
      </c>
      <c r="AT4" s="17" t="s">
        <v>4</v>
      </c>
    </row>
    <row r="5" spans="2:46" ht="7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26.25" customHeight="1">
      <c r="B7" s="20"/>
      <c r="E7" s="247" t="str">
        <f>'Rekapitulace stavby'!K6</f>
        <v>Výměna a zateplení obvodového pláště společenského centra Rychnov nad Kněžnou - I.etapa</v>
      </c>
      <c r="F7" s="248"/>
      <c r="G7" s="248"/>
      <c r="H7" s="248"/>
      <c r="L7" s="20"/>
    </row>
    <row r="8" spans="2:46" ht="12" customHeight="1">
      <c r="B8" s="20"/>
      <c r="D8" s="27" t="s">
        <v>111</v>
      </c>
      <c r="L8" s="20"/>
    </row>
    <row r="9" spans="2:46" s="1" customFormat="1" ht="16.5" customHeight="1">
      <c r="B9" s="32"/>
      <c r="E9" s="247" t="s">
        <v>114</v>
      </c>
      <c r="F9" s="249"/>
      <c r="G9" s="249"/>
      <c r="H9" s="249"/>
      <c r="L9" s="32"/>
    </row>
    <row r="10" spans="2:46" s="1" customFormat="1" ht="12" customHeight="1">
      <c r="B10" s="32"/>
      <c r="D10" s="27" t="s">
        <v>1399</v>
      </c>
      <c r="L10" s="32"/>
    </row>
    <row r="11" spans="2:46" s="1" customFormat="1" ht="16.5" customHeight="1">
      <c r="B11" s="32"/>
      <c r="E11" s="205" t="s">
        <v>1400</v>
      </c>
      <c r="F11" s="249"/>
      <c r="G11" s="249"/>
      <c r="H11" s="249"/>
      <c r="L11" s="32"/>
    </row>
    <row r="12" spans="2:46" s="1" customFormat="1" ht="10">
      <c r="B12" s="32"/>
      <c r="L12" s="32"/>
    </row>
    <row r="13" spans="2:46" s="1" customFormat="1" ht="12" customHeight="1">
      <c r="B13" s="32"/>
      <c r="D13" s="27" t="s">
        <v>18</v>
      </c>
      <c r="F13" s="25" t="s">
        <v>1</v>
      </c>
      <c r="I13" s="27" t="s">
        <v>19</v>
      </c>
      <c r="J13" s="25" t="s">
        <v>1</v>
      </c>
      <c r="L13" s="32"/>
    </row>
    <row r="14" spans="2:46" s="1" customFormat="1" ht="12" customHeight="1">
      <c r="B14" s="32"/>
      <c r="D14" s="27" t="s">
        <v>20</v>
      </c>
      <c r="F14" s="25" t="s">
        <v>21</v>
      </c>
      <c r="I14" s="27" t="s">
        <v>22</v>
      </c>
      <c r="J14" s="52" t="str">
        <f>'Rekapitulace stavby'!AN8</f>
        <v>4. 9. 2024</v>
      </c>
      <c r="L14" s="32"/>
    </row>
    <row r="15" spans="2:46" s="1" customFormat="1" ht="10.75" customHeight="1">
      <c r="B15" s="32"/>
      <c r="L15" s="32"/>
    </row>
    <row r="16" spans="2:46" s="1" customFormat="1" ht="12" customHeight="1">
      <c r="B16" s="32"/>
      <c r="D16" s="27" t="s">
        <v>24</v>
      </c>
      <c r="I16" s="27" t="s">
        <v>25</v>
      </c>
      <c r="J16" s="25" t="s">
        <v>1</v>
      </c>
      <c r="L16" s="32"/>
    </row>
    <row r="17" spans="2:12" s="1" customFormat="1" ht="18" customHeight="1">
      <c r="B17" s="32"/>
      <c r="E17" s="25" t="s">
        <v>26</v>
      </c>
      <c r="I17" s="27" t="s">
        <v>27</v>
      </c>
      <c r="J17" s="25" t="s">
        <v>1</v>
      </c>
      <c r="L17" s="32"/>
    </row>
    <row r="18" spans="2:12" s="1" customFormat="1" ht="7" customHeight="1">
      <c r="B18" s="32"/>
      <c r="L18" s="32"/>
    </row>
    <row r="19" spans="2:12" s="1" customFormat="1" ht="12" customHeight="1">
      <c r="B19" s="32"/>
      <c r="D19" s="27" t="s">
        <v>28</v>
      </c>
      <c r="I19" s="27" t="s">
        <v>25</v>
      </c>
      <c r="J19" s="28" t="str">
        <f>'Rekapitulace stavby'!AN13</f>
        <v>Vyplň údaj</v>
      </c>
      <c r="L19" s="32"/>
    </row>
    <row r="20" spans="2:12" s="1" customFormat="1" ht="18" customHeight="1">
      <c r="B20" s="32"/>
      <c r="E20" s="250" t="str">
        <f>'Rekapitulace stavby'!E14</f>
        <v>Vyplň údaj</v>
      </c>
      <c r="F20" s="231"/>
      <c r="G20" s="231"/>
      <c r="H20" s="231"/>
      <c r="I20" s="27" t="s">
        <v>27</v>
      </c>
      <c r="J20" s="28" t="str">
        <f>'Rekapitulace stavby'!AN14</f>
        <v>Vyplň údaj</v>
      </c>
      <c r="L20" s="32"/>
    </row>
    <row r="21" spans="2:12" s="1" customFormat="1" ht="7" customHeight="1">
      <c r="B21" s="32"/>
      <c r="L21" s="32"/>
    </row>
    <row r="22" spans="2:12" s="1" customFormat="1" ht="12" customHeight="1">
      <c r="B22" s="32"/>
      <c r="D22" s="27" t="s">
        <v>30</v>
      </c>
      <c r="I22" s="27" t="s">
        <v>25</v>
      </c>
      <c r="J22" s="25" t="s">
        <v>1</v>
      </c>
      <c r="L22" s="32"/>
    </row>
    <row r="23" spans="2:12" s="1" customFormat="1" ht="18" customHeight="1">
      <c r="B23" s="32"/>
      <c r="E23" s="25" t="s">
        <v>31</v>
      </c>
      <c r="I23" s="27" t="s">
        <v>27</v>
      </c>
      <c r="J23" s="25" t="s">
        <v>1</v>
      </c>
      <c r="L23" s="32"/>
    </row>
    <row r="24" spans="2:12" s="1" customFormat="1" ht="7" customHeight="1">
      <c r="B24" s="32"/>
      <c r="L24" s="32"/>
    </row>
    <row r="25" spans="2:12" s="1" customFormat="1" ht="12" customHeight="1">
      <c r="B25" s="32"/>
      <c r="D25" s="27" t="s">
        <v>33</v>
      </c>
      <c r="I25" s="27" t="s">
        <v>25</v>
      </c>
      <c r="J25" s="25" t="s">
        <v>1</v>
      </c>
      <c r="L25" s="32"/>
    </row>
    <row r="26" spans="2:12" s="1" customFormat="1" ht="18" customHeight="1">
      <c r="B26" s="32"/>
      <c r="E26" s="25" t="s">
        <v>1401</v>
      </c>
      <c r="I26" s="27" t="s">
        <v>27</v>
      </c>
      <c r="J26" s="25" t="s">
        <v>1</v>
      </c>
      <c r="L26" s="32"/>
    </row>
    <row r="27" spans="2:12" s="1" customFormat="1" ht="7" customHeight="1">
      <c r="B27" s="32"/>
      <c r="L27" s="32"/>
    </row>
    <row r="28" spans="2:12" s="1" customFormat="1" ht="12" customHeight="1">
      <c r="B28" s="32"/>
      <c r="D28" s="27" t="s">
        <v>35</v>
      </c>
      <c r="L28" s="32"/>
    </row>
    <row r="29" spans="2:12" s="7" customFormat="1" ht="16.5" customHeight="1">
      <c r="B29" s="95"/>
      <c r="E29" s="236" t="s">
        <v>1</v>
      </c>
      <c r="F29" s="236"/>
      <c r="G29" s="236"/>
      <c r="H29" s="236"/>
      <c r="L29" s="95"/>
    </row>
    <row r="30" spans="2:12" s="1" customFormat="1" ht="7" customHeight="1">
      <c r="B30" s="32"/>
      <c r="L30" s="32"/>
    </row>
    <row r="31" spans="2:12" s="1" customFormat="1" ht="7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25.4" customHeight="1">
      <c r="B32" s="32"/>
      <c r="D32" s="96" t="s">
        <v>36</v>
      </c>
      <c r="J32" s="66">
        <f>ROUND(J128, 2)</f>
        <v>0</v>
      </c>
      <c r="L32" s="32"/>
    </row>
    <row r="33" spans="2:12" s="1" customFormat="1" ht="7" customHeight="1">
      <c r="B33" s="32"/>
      <c r="D33" s="53"/>
      <c r="E33" s="53"/>
      <c r="F33" s="53"/>
      <c r="G33" s="53"/>
      <c r="H33" s="53"/>
      <c r="I33" s="53"/>
      <c r="J33" s="53"/>
      <c r="K33" s="53"/>
      <c r="L33" s="32"/>
    </row>
    <row r="34" spans="2:12" s="1" customFormat="1" ht="14.4" customHeight="1">
      <c r="B34" s="32"/>
      <c r="F34" s="35" t="s">
        <v>38</v>
      </c>
      <c r="I34" s="35" t="s">
        <v>37</v>
      </c>
      <c r="J34" s="35" t="s">
        <v>39</v>
      </c>
      <c r="L34" s="32"/>
    </row>
    <row r="35" spans="2:12" s="1" customFormat="1" ht="14.4" customHeight="1">
      <c r="B35" s="32"/>
      <c r="D35" s="55" t="s">
        <v>40</v>
      </c>
      <c r="E35" s="27" t="s">
        <v>41</v>
      </c>
      <c r="F35" s="86">
        <f>ROUND((SUM(BE128:BE189)),  2)</f>
        <v>0</v>
      </c>
      <c r="I35" s="97">
        <v>0.21</v>
      </c>
      <c r="J35" s="86">
        <f>ROUND(((SUM(BE128:BE189))*I35),  2)</f>
        <v>0</v>
      </c>
      <c r="L35" s="32"/>
    </row>
    <row r="36" spans="2:12" s="1" customFormat="1" ht="14.4" customHeight="1">
      <c r="B36" s="32"/>
      <c r="E36" s="27" t="s">
        <v>42</v>
      </c>
      <c r="F36" s="86">
        <f>ROUND((SUM(BF128:BF189)),  2)</f>
        <v>0</v>
      </c>
      <c r="I36" s="97">
        <v>0.15</v>
      </c>
      <c r="J36" s="86">
        <f>ROUND(((SUM(BF128:BF189))*I36),  2)</f>
        <v>0</v>
      </c>
      <c r="L36" s="32"/>
    </row>
    <row r="37" spans="2:12" s="1" customFormat="1" ht="14.4" hidden="1" customHeight="1">
      <c r="B37" s="32"/>
      <c r="E37" s="27" t="s">
        <v>43</v>
      </c>
      <c r="F37" s="86">
        <f>ROUND((SUM(BG128:BG189)),  2)</f>
        <v>0</v>
      </c>
      <c r="I37" s="97">
        <v>0.21</v>
      </c>
      <c r="J37" s="86">
        <f>0</f>
        <v>0</v>
      </c>
      <c r="L37" s="32"/>
    </row>
    <row r="38" spans="2:12" s="1" customFormat="1" ht="14.4" hidden="1" customHeight="1">
      <c r="B38" s="32"/>
      <c r="E38" s="27" t="s">
        <v>44</v>
      </c>
      <c r="F38" s="86">
        <f>ROUND((SUM(BH128:BH189)),  2)</f>
        <v>0</v>
      </c>
      <c r="I38" s="97">
        <v>0.15</v>
      </c>
      <c r="J38" s="86">
        <f>0</f>
        <v>0</v>
      </c>
      <c r="L38" s="32"/>
    </row>
    <row r="39" spans="2:12" s="1" customFormat="1" ht="14.4" hidden="1" customHeight="1">
      <c r="B39" s="32"/>
      <c r="E39" s="27" t="s">
        <v>45</v>
      </c>
      <c r="F39" s="86">
        <f>ROUND((SUM(BI128:BI189)),  2)</f>
        <v>0</v>
      </c>
      <c r="I39" s="97">
        <v>0</v>
      </c>
      <c r="J39" s="86">
        <f>0</f>
        <v>0</v>
      </c>
      <c r="L39" s="32"/>
    </row>
    <row r="40" spans="2:12" s="1" customFormat="1" ht="7" customHeight="1">
      <c r="B40" s="32"/>
      <c r="L40" s="32"/>
    </row>
    <row r="41" spans="2:12" s="1" customFormat="1" ht="25.4" customHeight="1">
      <c r="B41" s="32"/>
      <c r="C41" s="98"/>
      <c r="D41" s="99" t="s">
        <v>46</v>
      </c>
      <c r="E41" s="57"/>
      <c r="F41" s="57"/>
      <c r="G41" s="100" t="s">
        <v>47</v>
      </c>
      <c r="H41" s="101" t="s">
        <v>48</v>
      </c>
      <c r="I41" s="57"/>
      <c r="J41" s="102">
        <f>SUM(J32:J39)</f>
        <v>0</v>
      </c>
      <c r="K41" s="103"/>
      <c r="L41" s="32"/>
    </row>
    <row r="42" spans="2:12" s="1" customFormat="1" ht="14.4" customHeight="1">
      <c r="B42" s="32"/>
      <c r="L42" s="32"/>
    </row>
    <row r="43" spans="2:12" ht="14.4" customHeight="1">
      <c r="B43" s="20"/>
      <c r="L43" s="20"/>
    </row>
    <row r="44" spans="2:12" ht="14.4" customHeight="1">
      <c r="B44" s="20"/>
      <c r="L44" s="20"/>
    </row>
    <row r="45" spans="2:12" ht="14.4" customHeight="1">
      <c r="B45" s="20"/>
      <c r="L45" s="20"/>
    </row>
    <row r="46" spans="2:12" ht="14.4" customHeight="1">
      <c r="B46" s="20"/>
      <c r="L46" s="20"/>
    </row>
    <row r="47" spans="2:12" ht="14.4" customHeight="1">
      <c r="B47" s="20"/>
      <c r="L47" s="20"/>
    </row>
    <row r="48" spans="2:12" ht="14.4" customHeight="1">
      <c r="B48" s="20"/>
      <c r="L48" s="20"/>
    </row>
    <row r="49" spans="2:12" ht="14.4" customHeight="1">
      <c r="B49" s="20"/>
      <c r="L49" s="20"/>
    </row>
    <row r="50" spans="2:12" s="1" customFormat="1" ht="14.4" customHeight="1">
      <c r="B50" s="32"/>
      <c r="D50" s="41" t="s">
        <v>49</v>
      </c>
      <c r="E50" s="42"/>
      <c r="F50" s="42"/>
      <c r="G50" s="41" t="s">
        <v>50</v>
      </c>
      <c r="H50" s="42"/>
      <c r="I50" s="42"/>
      <c r="J50" s="42"/>
      <c r="K50" s="42"/>
      <c r="L50" s="32"/>
    </row>
    <row r="51" spans="2:12" ht="10">
      <c r="B51" s="20"/>
      <c r="L51" s="20"/>
    </row>
    <row r="52" spans="2:12" ht="10">
      <c r="B52" s="20"/>
      <c r="L52" s="20"/>
    </row>
    <row r="53" spans="2:12" ht="10">
      <c r="B53" s="20"/>
      <c r="L53" s="20"/>
    </row>
    <row r="54" spans="2:12" ht="10">
      <c r="B54" s="20"/>
      <c r="L54" s="20"/>
    </row>
    <row r="55" spans="2:12" ht="10">
      <c r="B55" s="20"/>
      <c r="L55" s="20"/>
    </row>
    <row r="56" spans="2:12" ht="10">
      <c r="B56" s="20"/>
      <c r="L56" s="20"/>
    </row>
    <row r="57" spans="2:12" ht="10">
      <c r="B57" s="20"/>
      <c r="L57" s="20"/>
    </row>
    <row r="58" spans="2:12" ht="10">
      <c r="B58" s="20"/>
      <c r="L58" s="20"/>
    </row>
    <row r="59" spans="2:12" ht="10">
      <c r="B59" s="20"/>
      <c r="L59" s="20"/>
    </row>
    <row r="60" spans="2:12" ht="10">
      <c r="B60" s="20"/>
      <c r="L60" s="20"/>
    </row>
    <row r="61" spans="2:12" s="1" customFormat="1" ht="12.5">
      <c r="B61" s="32"/>
      <c r="D61" s="43" t="s">
        <v>51</v>
      </c>
      <c r="E61" s="34"/>
      <c r="F61" s="104" t="s">
        <v>52</v>
      </c>
      <c r="G61" s="43" t="s">
        <v>51</v>
      </c>
      <c r="H61" s="34"/>
      <c r="I61" s="34"/>
      <c r="J61" s="105" t="s">
        <v>52</v>
      </c>
      <c r="K61" s="34"/>
      <c r="L61" s="32"/>
    </row>
    <row r="62" spans="2:12" ht="10">
      <c r="B62" s="20"/>
      <c r="L62" s="20"/>
    </row>
    <row r="63" spans="2:12" ht="10">
      <c r="B63" s="20"/>
      <c r="L63" s="20"/>
    </row>
    <row r="64" spans="2:12" ht="10">
      <c r="B64" s="20"/>
      <c r="L64" s="20"/>
    </row>
    <row r="65" spans="2:12" s="1" customFormat="1" ht="13">
      <c r="B65" s="32"/>
      <c r="D65" s="41" t="s">
        <v>53</v>
      </c>
      <c r="E65" s="42"/>
      <c r="F65" s="42"/>
      <c r="G65" s="41" t="s">
        <v>54</v>
      </c>
      <c r="H65" s="42"/>
      <c r="I65" s="42"/>
      <c r="J65" s="42"/>
      <c r="K65" s="42"/>
      <c r="L65" s="32"/>
    </row>
    <row r="66" spans="2:12" ht="10">
      <c r="B66" s="20"/>
      <c r="L66" s="20"/>
    </row>
    <row r="67" spans="2:12" ht="10">
      <c r="B67" s="20"/>
      <c r="L67" s="20"/>
    </row>
    <row r="68" spans="2:12" ht="10">
      <c r="B68" s="20"/>
      <c r="L68" s="20"/>
    </row>
    <row r="69" spans="2:12" ht="10">
      <c r="B69" s="20"/>
      <c r="L69" s="20"/>
    </row>
    <row r="70" spans="2:12" ht="10">
      <c r="B70" s="20"/>
      <c r="L70" s="20"/>
    </row>
    <row r="71" spans="2:12" ht="10">
      <c r="B71" s="20"/>
      <c r="L71" s="20"/>
    </row>
    <row r="72" spans="2:12" ht="10">
      <c r="B72" s="20"/>
      <c r="L72" s="20"/>
    </row>
    <row r="73" spans="2:12" ht="10">
      <c r="B73" s="20"/>
      <c r="L73" s="20"/>
    </row>
    <row r="74" spans="2:12" ht="10">
      <c r="B74" s="20"/>
      <c r="L74" s="20"/>
    </row>
    <row r="75" spans="2:12" ht="10">
      <c r="B75" s="20"/>
      <c r="L75" s="20"/>
    </row>
    <row r="76" spans="2:12" s="1" customFormat="1" ht="12.5">
      <c r="B76" s="32"/>
      <c r="D76" s="43" t="s">
        <v>51</v>
      </c>
      <c r="E76" s="34"/>
      <c r="F76" s="104" t="s">
        <v>52</v>
      </c>
      <c r="G76" s="43" t="s">
        <v>51</v>
      </c>
      <c r="H76" s="34"/>
      <c r="I76" s="34"/>
      <c r="J76" s="105" t="s">
        <v>52</v>
      </c>
      <c r="K76" s="34"/>
      <c r="L76" s="32"/>
    </row>
    <row r="77" spans="2:12" s="1" customFormat="1" ht="14.4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12" s="1" customFormat="1" ht="7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12" s="1" customFormat="1" ht="25" customHeight="1">
      <c r="B82" s="32"/>
      <c r="C82" s="21" t="s">
        <v>130</v>
      </c>
      <c r="L82" s="32"/>
    </row>
    <row r="83" spans="2:12" s="1" customFormat="1" ht="7" customHeight="1">
      <c r="B83" s="32"/>
      <c r="L83" s="32"/>
    </row>
    <row r="84" spans="2:12" s="1" customFormat="1" ht="12" customHeight="1">
      <c r="B84" s="32"/>
      <c r="C84" s="27" t="s">
        <v>16</v>
      </c>
      <c r="L84" s="32"/>
    </row>
    <row r="85" spans="2:12" s="1" customFormat="1" ht="26.25" customHeight="1">
      <c r="B85" s="32"/>
      <c r="E85" s="247" t="str">
        <f>E7</f>
        <v>Výměna a zateplení obvodového pláště společenského centra Rychnov nad Kněžnou - I.etapa</v>
      </c>
      <c r="F85" s="248"/>
      <c r="G85" s="248"/>
      <c r="H85" s="248"/>
      <c r="L85" s="32"/>
    </row>
    <row r="86" spans="2:12" ht="12" customHeight="1">
      <c r="B86" s="20"/>
      <c r="C86" s="27" t="s">
        <v>111</v>
      </c>
      <c r="L86" s="20"/>
    </row>
    <row r="87" spans="2:12" s="1" customFormat="1" ht="16.5" customHeight="1">
      <c r="B87" s="32"/>
      <c r="E87" s="247" t="s">
        <v>114</v>
      </c>
      <c r="F87" s="249"/>
      <c r="G87" s="249"/>
      <c r="H87" s="249"/>
      <c r="L87" s="32"/>
    </row>
    <row r="88" spans="2:12" s="1" customFormat="1" ht="12" customHeight="1">
      <c r="B88" s="32"/>
      <c r="C88" s="27" t="s">
        <v>1399</v>
      </c>
      <c r="L88" s="32"/>
    </row>
    <row r="89" spans="2:12" s="1" customFormat="1" ht="16.5" customHeight="1">
      <c r="B89" s="32"/>
      <c r="E89" s="205" t="str">
        <f>E11</f>
        <v>ZTI - Zdravotně technické instalace</v>
      </c>
      <c r="F89" s="249"/>
      <c r="G89" s="249"/>
      <c r="H89" s="249"/>
      <c r="L89" s="32"/>
    </row>
    <row r="90" spans="2:12" s="1" customFormat="1" ht="7" customHeight="1">
      <c r="B90" s="32"/>
      <c r="L90" s="32"/>
    </row>
    <row r="91" spans="2:12" s="1" customFormat="1" ht="12" customHeight="1">
      <c r="B91" s="32"/>
      <c r="C91" s="27" t="s">
        <v>20</v>
      </c>
      <c r="F91" s="25" t="str">
        <f>F14</f>
        <v xml:space="preserve"> </v>
      </c>
      <c r="I91" s="27" t="s">
        <v>22</v>
      </c>
      <c r="J91" s="52" t="str">
        <f>IF(J14="","",J14)</f>
        <v>4. 9. 2024</v>
      </c>
      <c r="L91" s="32"/>
    </row>
    <row r="92" spans="2:12" s="1" customFormat="1" ht="7" customHeight="1">
      <c r="B92" s="32"/>
      <c r="L92" s="32"/>
    </row>
    <row r="93" spans="2:12" s="1" customFormat="1" ht="40" customHeight="1">
      <c r="B93" s="32"/>
      <c r="C93" s="27" t="s">
        <v>24</v>
      </c>
      <c r="F93" s="25" t="str">
        <f>E17</f>
        <v xml:space="preserve">Město Rychnov nad Kněžnou </v>
      </c>
      <c r="I93" s="27" t="s">
        <v>30</v>
      </c>
      <c r="J93" s="30" t="str">
        <f>E23</f>
        <v xml:space="preserve">ATELIER H1 &amp; ATELIER HÁJEK s.r.o. </v>
      </c>
      <c r="L93" s="32"/>
    </row>
    <row r="94" spans="2:12" s="1" customFormat="1" ht="15.15" customHeight="1">
      <c r="B94" s="32"/>
      <c r="C94" s="27" t="s">
        <v>28</v>
      </c>
      <c r="F94" s="25" t="str">
        <f>IF(E20="","",E20)</f>
        <v>Vyplň údaj</v>
      </c>
      <c r="I94" s="27" t="s">
        <v>33</v>
      </c>
      <c r="J94" s="30" t="str">
        <f>E26</f>
        <v>Ing. Jana Křížková</v>
      </c>
      <c r="L94" s="32"/>
    </row>
    <row r="95" spans="2:12" s="1" customFormat="1" ht="10.25" customHeight="1">
      <c r="B95" s="32"/>
      <c r="L95" s="32"/>
    </row>
    <row r="96" spans="2:12" s="1" customFormat="1" ht="29.25" customHeight="1">
      <c r="B96" s="32"/>
      <c r="C96" s="106" t="s">
        <v>131</v>
      </c>
      <c r="D96" s="98"/>
      <c r="E96" s="98"/>
      <c r="F96" s="98"/>
      <c r="G96" s="98"/>
      <c r="H96" s="98"/>
      <c r="I96" s="98"/>
      <c r="J96" s="107" t="s">
        <v>132</v>
      </c>
      <c r="K96" s="98"/>
      <c r="L96" s="32"/>
    </row>
    <row r="97" spans="2:47" s="1" customFormat="1" ht="10.25" customHeight="1">
      <c r="B97" s="32"/>
      <c r="L97" s="32"/>
    </row>
    <row r="98" spans="2:47" s="1" customFormat="1" ht="22.75" customHeight="1">
      <c r="B98" s="32"/>
      <c r="C98" s="108" t="s">
        <v>133</v>
      </c>
      <c r="J98" s="66">
        <f>J128</f>
        <v>0</v>
      </c>
      <c r="L98" s="32"/>
      <c r="AU98" s="17" t="s">
        <v>134</v>
      </c>
    </row>
    <row r="99" spans="2:47" s="8" customFormat="1" ht="25" customHeight="1">
      <c r="B99" s="109"/>
      <c r="D99" s="110" t="s">
        <v>135</v>
      </c>
      <c r="E99" s="111"/>
      <c r="F99" s="111"/>
      <c r="G99" s="111"/>
      <c r="H99" s="111"/>
      <c r="I99" s="111"/>
      <c r="J99" s="112">
        <f>J129</f>
        <v>0</v>
      </c>
      <c r="L99" s="109"/>
    </row>
    <row r="100" spans="2:47" s="9" customFormat="1" ht="19.899999999999999" customHeight="1">
      <c r="B100" s="113"/>
      <c r="D100" s="114" t="s">
        <v>136</v>
      </c>
      <c r="E100" s="115"/>
      <c r="F100" s="115"/>
      <c r="G100" s="115"/>
      <c r="H100" s="115"/>
      <c r="I100" s="115"/>
      <c r="J100" s="116">
        <f>J130</f>
        <v>0</v>
      </c>
      <c r="L100" s="113"/>
    </row>
    <row r="101" spans="2:47" s="9" customFormat="1" ht="19.899999999999999" customHeight="1">
      <c r="B101" s="113"/>
      <c r="D101" s="114" t="s">
        <v>139</v>
      </c>
      <c r="E101" s="115"/>
      <c r="F101" s="115"/>
      <c r="G101" s="115"/>
      <c r="H101" s="115"/>
      <c r="I101" s="115"/>
      <c r="J101" s="116">
        <f>J150</f>
        <v>0</v>
      </c>
      <c r="L101" s="113"/>
    </row>
    <row r="102" spans="2:47" s="9" customFormat="1" ht="19.899999999999999" customHeight="1">
      <c r="B102" s="113"/>
      <c r="D102" s="114" t="s">
        <v>142</v>
      </c>
      <c r="E102" s="115"/>
      <c r="F102" s="115"/>
      <c r="G102" s="115"/>
      <c r="H102" s="115"/>
      <c r="I102" s="115"/>
      <c r="J102" s="116">
        <f>J157</f>
        <v>0</v>
      </c>
      <c r="L102" s="113"/>
    </row>
    <row r="103" spans="2:47" s="9" customFormat="1" ht="19.899999999999999" customHeight="1">
      <c r="B103" s="113"/>
      <c r="D103" s="114" t="s">
        <v>143</v>
      </c>
      <c r="E103" s="115"/>
      <c r="F103" s="115"/>
      <c r="G103" s="115"/>
      <c r="H103" s="115"/>
      <c r="I103" s="115"/>
      <c r="J103" s="116">
        <f>J172</f>
        <v>0</v>
      </c>
      <c r="L103" s="113"/>
    </row>
    <row r="104" spans="2:47" s="9" customFormat="1" ht="19.899999999999999" customHeight="1">
      <c r="B104" s="113"/>
      <c r="D104" s="114" t="s">
        <v>144</v>
      </c>
      <c r="E104" s="115"/>
      <c r="F104" s="115"/>
      <c r="G104" s="115"/>
      <c r="H104" s="115"/>
      <c r="I104" s="115"/>
      <c r="J104" s="116">
        <f>J179</f>
        <v>0</v>
      </c>
      <c r="L104" s="113"/>
    </row>
    <row r="105" spans="2:47" s="8" customFormat="1" ht="25" customHeight="1">
      <c r="B105" s="109"/>
      <c r="D105" s="110" t="s">
        <v>145</v>
      </c>
      <c r="E105" s="111"/>
      <c r="F105" s="111"/>
      <c r="G105" s="111"/>
      <c r="H105" s="111"/>
      <c r="I105" s="111"/>
      <c r="J105" s="112">
        <f>J181</f>
        <v>0</v>
      </c>
      <c r="L105" s="109"/>
    </row>
    <row r="106" spans="2:47" s="9" customFormat="1" ht="19.899999999999999" customHeight="1">
      <c r="B106" s="113"/>
      <c r="D106" s="114" t="s">
        <v>1402</v>
      </c>
      <c r="E106" s="115"/>
      <c r="F106" s="115"/>
      <c r="G106" s="115"/>
      <c r="H106" s="115"/>
      <c r="I106" s="115"/>
      <c r="J106" s="116">
        <f>J182</f>
        <v>0</v>
      </c>
      <c r="L106" s="113"/>
    </row>
    <row r="107" spans="2:47" s="1" customFormat="1" ht="21.75" customHeight="1">
      <c r="B107" s="32"/>
      <c r="L107" s="32"/>
    </row>
    <row r="108" spans="2:47" s="1" customFormat="1" ht="7" customHeight="1">
      <c r="B108" s="44"/>
      <c r="C108" s="45"/>
      <c r="D108" s="45"/>
      <c r="E108" s="45"/>
      <c r="F108" s="45"/>
      <c r="G108" s="45"/>
      <c r="H108" s="45"/>
      <c r="I108" s="45"/>
      <c r="J108" s="45"/>
      <c r="K108" s="45"/>
      <c r="L108" s="32"/>
    </row>
    <row r="112" spans="2:47" s="1" customFormat="1" ht="7" customHeight="1">
      <c r="B112" s="46"/>
      <c r="C112" s="47"/>
      <c r="D112" s="47"/>
      <c r="E112" s="47"/>
      <c r="F112" s="47"/>
      <c r="G112" s="47"/>
      <c r="H112" s="47"/>
      <c r="I112" s="47"/>
      <c r="J112" s="47"/>
      <c r="K112" s="47"/>
      <c r="L112" s="32"/>
    </row>
    <row r="113" spans="2:63" s="1" customFormat="1" ht="25" customHeight="1">
      <c r="B113" s="32"/>
      <c r="C113" s="21" t="s">
        <v>159</v>
      </c>
      <c r="L113" s="32"/>
    </row>
    <row r="114" spans="2:63" s="1" customFormat="1" ht="7" customHeight="1">
      <c r="B114" s="32"/>
      <c r="L114" s="32"/>
    </row>
    <row r="115" spans="2:63" s="1" customFormat="1" ht="12" customHeight="1">
      <c r="B115" s="32"/>
      <c r="C115" s="27" t="s">
        <v>16</v>
      </c>
      <c r="L115" s="32"/>
    </row>
    <row r="116" spans="2:63" s="1" customFormat="1" ht="26.25" customHeight="1">
      <c r="B116" s="32"/>
      <c r="E116" s="247" t="str">
        <f>E7</f>
        <v>Výměna a zateplení obvodového pláště společenského centra Rychnov nad Kněžnou - I.etapa</v>
      </c>
      <c r="F116" s="248"/>
      <c r="G116" s="248"/>
      <c r="H116" s="248"/>
      <c r="L116" s="32"/>
    </row>
    <row r="117" spans="2:63" ht="12" customHeight="1">
      <c r="B117" s="20"/>
      <c r="C117" s="27" t="s">
        <v>111</v>
      </c>
      <c r="L117" s="20"/>
    </row>
    <row r="118" spans="2:63" s="1" customFormat="1" ht="16.5" customHeight="1">
      <c r="B118" s="32"/>
      <c r="E118" s="247" t="s">
        <v>114</v>
      </c>
      <c r="F118" s="249"/>
      <c r="G118" s="249"/>
      <c r="H118" s="249"/>
      <c r="L118" s="32"/>
    </row>
    <row r="119" spans="2:63" s="1" customFormat="1" ht="12" customHeight="1">
      <c r="B119" s="32"/>
      <c r="C119" s="27" t="s">
        <v>1399</v>
      </c>
      <c r="L119" s="32"/>
    </row>
    <row r="120" spans="2:63" s="1" customFormat="1" ht="16.5" customHeight="1">
      <c r="B120" s="32"/>
      <c r="E120" s="205" t="str">
        <f>E11</f>
        <v>ZTI - Zdravotně technické instalace</v>
      </c>
      <c r="F120" s="249"/>
      <c r="G120" s="249"/>
      <c r="H120" s="249"/>
      <c r="L120" s="32"/>
    </row>
    <row r="121" spans="2:63" s="1" customFormat="1" ht="7" customHeight="1">
      <c r="B121" s="32"/>
      <c r="L121" s="32"/>
    </row>
    <row r="122" spans="2:63" s="1" customFormat="1" ht="12" customHeight="1">
      <c r="B122" s="32"/>
      <c r="C122" s="27" t="s">
        <v>20</v>
      </c>
      <c r="F122" s="25" t="str">
        <f>F14</f>
        <v xml:space="preserve"> </v>
      </c>
      <c r="I122" s="27" t="s">
        <v>22</v>
      </c>
      <c r="J122" s="52" t="str">
        <f>IF(J14="","",J14)</f>
        <v>4. 9. 2024</v>
      </c>
      <c r="L122" s="32"/>
    </row>
    <row r="123" spans="2:63" s="1" customFormat="1" ht="7" customHeight="1">
      <c r="B123" s="32"/>
      <c r="L123" s="32"/>
    </row>
    <row r="124" spans="2:63" s="1" customFormat="1" ht="40" customHeight="1">
      <c r="B124" s="32"/>
      <c r="C124" s="27" t="s">
        <v>24</v>
      </c>
      <c r="F124" s="25" t="str">
        <f>E17</f>
        <v xml:space="preserve">Město Rychnov nad Kněžnou </v>
      </c>
      <c r="I124" s="27" t="s">
        <v>30</v>
      </c>
      <c r="J124" s="30" t="str">
        <f>E23</f>
        <v xml:space="preserve">ATELIER H1 &amp; ATELIER HÁJEK s.r.o. </v>
      </c>
      <c r="L124" s="32"/>
    </row>
    <row r="125" spans="2:63" s="1" customFormat="1" ht="15.15" customHeight="1">
      <c r="B125" s="32"/>
      <c r="C125" s="27" t="s">
        <v>28</v>
      </c>
      <c r="F125" s="25" t="str">
        <f>IF(E20="","",E20)</f>
        <v>Vyplň údaj</v>
      </c>
      <c r="I125" s="27" t="s">
        <v>33</v>
      </c>
      <c r="J125" s="30" t="str">
        <f>E26</f>
        <v>Ing. Jana Křížková</v>
      </c>
      <c r="L125" s="32"/>
    </row>
    <row r="126" spans="2:63" s="1" customFormat="1" ht="10.25" customHeight="1">
      <c r="B126" s="32"/>
      <c r="L126" s="32"/>
    </row>
    <row r="127" spans="2:63" s="10" customFormat="1" ht="29.25" customHeight="1">
      <c r="B127" s="117"/>
      <c r="C127" s="118" t="s">
        <v>160</v>
      </c>
      <c r="D127" s="119" t="s">
        <v>61</v>
      </c>
      <c r="E127" s="119" t="s">
        <v>57</v>
      </c>
      <c r="F127" s="119" t="s">
        <v>58</v>
      </c>
      <c r="G127" s="119" t="s">
        <v>161</v>
      </c>
      <c r="H127" s="119" t="s">
        <v>162</v>
      </c>
      <c r="I127" s="119" t="s">
        <v>163</v>
      </c>
      <c r="J127" s="119" t="s">
        <v>132</v>
      </c>
      <c r="K127" s="120" t="s">
        <v>164</v>
      </c>
      <c r="L127" s="117"/>
      <c r="M127" s="59" t="s">
        <v>1</v>
      </c>
      <c r="N127" s="60" t="s">
        <v>40</v>
      </c>
      <c r="O127" s="60" t="s">
        <v>165</v>
      </c>
      <c r="P127" s="60" t="s">
        <v>166</v>
      </c>
      <c r="Q127" s="60" t="s">
        <v>167</v>
      </c>
      <c r="R127" s="60" t="s">
        <v>168</v>
      </c>
      <c r="S127" s="60" t="s">
        <v>169</v>
      </c>
      <c r="T127" s="61" t="s">
        <v>170</v>
      </c>
    </row>
    <row r="128" spans="2:63" s="1" customFormat="1" ht="22.75" customHeight="1">
      <c r="B128" s="32"/>
      <c r="C128" s="64" t="s">
        <v>171</v>
      </c>
      <c r="J128" s="121">
        <f>BK128</f>
        <v>0</v>
      </c>
      <c r="L128" s="32"/>
      <c r="M128" s="62"/>
      <c r="N128" s="53"/>
      <c r="O128" s="53"/>
      <c r="P128" s="122">
        <f>P129+P181</f>
        <v>0</v>
      </c>
      <c r="Q128" s="53"/>
      <c r="R128" s="122">
        <f>R129+R181</f>
        <v>5.0219240000000003</v>
      </c>
      <c r="S128" s="53"/>
      <c r="T128" s="123">
        <f>T129+T181</f>
        <v>3.0992599999999997</v>
      </c>
      <c r="AT128" s="17" t="s">
        <v>75</v>
      </c>
      <c r="AU128" s="17" t="s">
        <v>134</v>
      </c>
      <c r="BK128" s="124">
        <f>BK129+BK181</f>
        <v>0</v>
      </c>
    </row>
    <row r="129" spans="2:65" s="11" customFormat="1" ht="25.9" customHeight="1">
      <c r="B129" s="125"/>
      <c r="D129" s="126" t="s">
        <v>75</v>
      </c>
      <c r="E129" s="127" t="s">
        <v>172</v>
      </c>
      <c r="F129" s="127" t="s">
        <v>173</v>
      </c>
      <c r="I129" s="128"/>
      <c r="J129" s="129">
        <f>BK129</f>
        <v>0</v>
      </c>
      <c r="L129" s="125"/>
      <c r="M129" s="130"/>
      <c r="P129" s="131">
        <f>P130+P150+P157+P172+P179</f>
        <v>0</v>
      </c>
      <c r="R129" s="131">
        <f>R130+R150+R157+R172+R179</f>
        <v>5.004804</v>
      </c>
      <c r="T129" s="132">
        <f>T130+T150+T157+T172+T179</f>
        <v>3.0939999999999999</v>
      </c>
      <c r="AR129" s="126" t="s">
        <v>83</v>
      </c>
      <c r="AT129" s="133" t="s">
        <v>75</v>
      </c>
      <c r="AU129" s="133" t="s">
        <v>76</v>
      </c>
      <c r="AY129" s="126" t="s">
        <v>174</v>
      </c>
      <c r="BK129" s="134">
        <f>BK130+BK150+BK157+BK172+BK179</f>
        <v>0</v>
      </c>
    </row>
    <row r="130" spans="2:65" s="11" customFormat="1" ht="22.75" customHeight="1">
      <c r="B130" s="125"/>
      <c r="D130" s="126" t="s">
        <v>75</v>
      </c>
      <c r="E130" s="135" t="s">
        <v>83</v>
      </c>
      <c r="F130" s="135" t="s">
        <v>175</v>
      </c>
      <c r="I130" s="128"/>
      <c r="J130" s="136">
        <f>BK130</f>
        <v>0</v>
      </c>
      <c r="L130" s="125"/>
      <c r="M130" s="130"/>
      <c r="P130" s="131">
        <f>SUM(P131:P149)</f>
        <v>0</v>
      </c>
      <c r="R130" s="131">
        <f>SUM(R131:R149)</f>
        <v>2.4119999999999999</v>
      </c>
      <c r="T130" s="132">
        <f>SUM(T131:T149)</f>
        <v>0</v>
      </c>
      <c r="AR130" s="126" t="s">
        <v>83</v>
      </c>
      <c r="AT130" s="133" t="s">
        <v>75</v>
      </c>
      <c r="AU130" s="133" t="s">
        <v>83</v>
      </c>
      <c r="AY130" s="126" t="s">
        <v>174</v>
      </c>
      <c r="BK130" s="134">
        <f>SUM(BK131:BK149)</f>
        <v>0</v>
      </c>
    </row>
    <row r="131" spans="2:65" s="1" customFormat="1" ht="44.25" customHeight="1">
      <c r="B131" s="32"/>
      <c r="C131" s="137" t="s">
        <v>83</v>
      </c>
      <c r="D131" s="137" t="s">
        <v>176</v>
      </c>
      <c r="E131" s="138" t="s">
        <v>1403</v>
      </c>
      <c r="F131" s="139" t="s">
        <v>1404</v>
      </c>
      <c r="G131" s="140" t="s">
        <v>203</v>
      </c>
      <c r="H131" s="141">
        <v>3.335</v>
      </c>
      <c r="I131" s="142"/>
      <c r="J131" s="143">
        <f>ROUND(I131*H131,2)</f>
        <v>0</v>
      </c>
      <c r="K131" s="139" t="s">
        <v>180</v>
      </c>
      <c r="L131" s="32"/>
      <c r="M131" s="144" t="s">
        <v>1</v>
      </c>
      <c r="N131" s="145" t="s">
        <v>41</v>
      </c>
      <c r="P131" s="146">
        <f>O131*H131</f>
        <v>0</v>
      </c>
      <c r="Q131" s="146">
        <v>0</v>
      </c>
      <c r="R131" s="146">
        <f>Q131*H131</f>
        <v>0</v>
      </c>
      <c r="S131" s="146">
        <v>0</v>
      </c>
      <c r="T131" s="147">
        <f>S131*H131</f>
        <v>0</v>
      </c>
      <c r="AR131" s="148" t="s">
        <v>181</v>
      </c>
      <c r="AT131" s="148" t="s">
        <v>176</v>
      </c>
      <c r="AU131" s="148" t="s">
        <v>85</v>
      </c>
      <c r="AY131" s="17" t="s">
        <v>174</v>
      </c>
      <c r="BE131" s="149">
        <f>IF(N131="základní",J131,0)</f>
        <v>0</v>
      </c>
      <c r="BF131" s="149">
        <f>IF(N131="snížená",J131,0)</f>
        <v>0</v>
      </c>
      <c r="BG131" s="149">
        <f>IF(N131="zákl. přenesená",J131,0)</f>
        <v>0</v>
      </c>
      <c r="BH131" s="149">
        <f>IF(N131="sníž. přenesená",J131,0)</f>
        <v>0</v>
      </c>
      <c r="BI131" s="149">
        <f>IF(N131="nulová",J131,0)</f>
        <v>0</v>
      </c>
      <c r="BJ131" s="17" t="s">
        <v>83</v>
      </c>
      <c r="BK131" s="149">
        <f>ROUND(I131*H131,2)</f>
        <v>0</v>
      </c>
      <c r="BL131" s="17" t="s">
        <v>181</v>
      </c>
      <c r="BM131" s="148" t="s">
        <v>1405</v>
      </c>
    </row>
    <row r="132" spans="2:65" s="13" customFormat="1" ht="10">
      <c r="B132" s="157"/>
      <c r="D132" s="151" t="s">
        <v>183</v>
      </c>
      <c r="E132" s="158" t="s">
        <v>1</v>
      </c>
      <c r="F132" s="159" t="s">
        <v>1406</v>
      </c>
      <c r="H132" s="160">
        <v>0.96</v>
      </c>
      <c r="I132" s="161"/>
      <c r="L132" s="157"/>
      <c r="M132" s="162"/>
      <c r="T132" s="163"/>
      <c r="AT132" s="158" t="s">
        <v>183</v>
      </c>
      <c r="AU132" s="158" t="s">
        <v>85</v>
      </c>
      <c r="AV132" s="13" t="s">
        <v>85</v>
      </c>
      <c r="AW132" s="13" t="s">
        <v>32</v>
      </c>
      <c r="AX132" s="13" t="s">
        <v>76</v>
      </c>
      <c r="AY132" s="158" t="s">
        <v>174</v>
      </c>
    </row>
    <row r="133" spans="2:65" s="13" customFormat="1" ht="10">
      <c r="B133" s="157"/>
      <c r="D133" s="151" t="s">
        <v>183</v>
      </c>
      <c r="E133" s="158" t="s">
        <v>1</v>
      </c>
      <c r="F133" s="159" t="s">
        <v>1407</v>
      </c>
      <c r="H133" s="160">
        <v>2.375</v>
      </c>
      <c r="I133" s="161"/>
      <c r="L133" s="157"/>
      <c r="M133" s="162"/>
      <c r="T133" s="163"/>
      <c r="AT133" s="158" t="s">
        <v>183</v>
      </c>
      <c r="AU133" s="158" t="s">
        <v>85</v>
      </c>
      <c r="AV133" s="13" t="s">
        <v>85</v>
      </c>
      <c r="AW133" s="13" t="s">
        <v>32</v>
      </c>
      <c r="AX133" s="13" t="s">
        <v>76</v>
      </c>
      <c r="AY133" s="158" t="s">
        <v>174</v>
      </c>
    </row>
    <row r="134" spans="2:65" s="15" customFormat="1" ht="10">
      <c r="B134" s="171"/>
      <c r="D134" s="151" t="s">
        <v>183</v>
      </c>
      <c r="E134" s="172" t="s">
        <v>1</v>
      </c>
      <c r="F134" s="173" t="s">
        <v>189</v>
      </c>
      <c r="H134" s="174">
        <v>3.335</v>
      </c>
      <c r="I134" s="175"/>
      <c r="L134" s="171"/>
      <c r="M134" s="176"/>
      <c r="T134" s="177"/>
      <c r="AT134" s="172" t="s">
        <v>183</v>
      </c>
      <c r="AU134" s="172" t="s">
        <v>85</v>
      </c>
      <c r="AV134" s="15" t="s">
        <v>181</v>
      </c>
      <c r="AW134" s="15" t="s">
        <v>32</v>
      </c>
      <c r="AX134" s="15" t="s">
        <v>83</v>
      </c>
      <c r="AY134" s="172" t="s">
        <v>174</v>
      </c>
    </row>
    <row r="135" spans="2:65" s="1" customFormat="1" ht="62.75" customHeight="1">
      <c r="B135" s="32"/>
      <c r="C135" s="137" t="s">
        <v>85</v>
      </c>
      <c r="D135" s="137" t="s">
        <v>176</v>
      </c>
      <c r="E135" s="138" t="s">
        <v>1408</v>
      </c>
      <c r="F135" s="139" t="s">
        <v>1409</v>
      </c>
      <c r="G135" s="140" t="s">
        <v>203</v>
      </c>
      <c r="H135" s="141">
        <v>3.335</v>
      </c>
      <c r="I135" s="142"/>
      <c r="J135" s="143">
        <f>ROUND(I135*H135,2)</f>
        <v>0</v>
      </c>
      <c r="K135" s="139" t="s">
        <v>180</v>
      </c>
      <c r="L135" s="32"/>
      <c r="M135" s="144" t="s">
        <v>1</v>
      </c>
      <c r="N135" s="145" t="s">
        <v>41</v>
      </c>
      <c r="P135" s="146">
        <f>O135*H135</f>
        <v>0</v>
      </c>
      <c r="Q135" s="146">
        <v>0</v>
      </c>
      <c r="R135" s="146">
        <f>Q135*H135</f>
        <v>0</v>
      </c>
      <c r="S135" s="146">
        <v>0</v>
      </c>
      <c r="T135" s="147">
        <f>S135*H135</f>
        <v>0</v>
      </c>
      <c r="AR135" s="148" t="s">
        <v>181</v>
      </c>
      <c r="AT135" s="148" t="s">
        <v>176</v>
      </c>
      <c r="AU135" s="148" t="s">
        <v>85</v>
      </c>
      <c r="AY135" s="17" t="s">
        <v>174</v>
      </c>
      <c r="BE135" s="149">
        <f>IF(N135="základní",J135,0)</f>
        <v>0</v>
      </c>
      <c r="BF135" s="149">
        <f>IF(N135="snížená",J135,0)</f>
        <v>0</v>
      </c>
      <c r="BG135" s="149">
        <f>IF(N135="zákl. přenesená",J135,0)</f>
        <v>0</v>
      </c>
      <c r="BH135" s="149">
        <f>IF(N135="sníž. přenesená",J135,0)</f>
        <v>0</v>
      </c>
      <c r="BI135" s="149">
        <f>IF(N135="nulová",J135,0)</f>
        <v>0</v>
      </c>
      <c r="BJ135" s="17" t="s">
        <v>83</v>
      </c>
      <c r="BK135" s="149">
        <f>ROUND(I135*H135,2)</f>
        <v>0</v>
      </c>
      <c r="BL135" s="17" t="s">
        <v>181</v>
      </c>
      <c r="BM135" s="148" t="s">
        <v>1410</v>
      </c>
    </row>
    <row r="136" spans="2:65" s="1" customFormat="1" ht="62.75" customHeight="1">
      <c r="B136" s="32"/>
      <c r="C136" s="137" t="s">
        <v>188</v>
      </c>
      <c r="D136" s="137" t="s">
        <v>176</v>
      </c>
      <c r="E136" s="138" t="s">
        <v>220</v>
      </c>
      <c r="F136" s="139" t="s">
        <v>1411</v>
      </c>
      <c r="G136" s="140" t="s">
        <v>203</v>
      </c>
      <c r="H136" s="141">
        <v>2.585</v>
      </c>
      <c r="I136" s="142"/>
      <c r="J136" s="143">
        <f>ROUND(I136*H136,2)</f>
        <v>0</v>
      </c>
      <c r="K136" s="139" t="s">
        <v>180</v>
      </c>
      <c r="L136" s="32"/>
      <c r="M136" s="144" t="s">
        <v>1</v>
      </c>
      <c r="N136" s="145" t="s">
        <v>41</v>
      </c>
      <c r="P136" s="146">
        <f>O136*H136</f>
        <v>0</v>
      </c>
      <c r="Q136" s="146">
        <v>0</v>
      </c>
      <c r="R136" s="146">
        <f>Q136*H136</f>
        <v>0</v>
      </c>
      <c r="S136" s="146">
        <v>0</v>
      </c>
      <c r="T136" s="147">
        <f>S136*H136</f>
        <v>0</v>
      </c>
      <c r="AR136" s="148" t="s">
        <v>181</v>
      </c>
      <c r="AT136" s="148" t="s">
        <v>176</v>
      </c>
      <c r="AU136" s="148" t="s">
        <v>85</v>
      </c>
      <c r="AY136" s="17" t="s">
        <v>174</v>
      </c>
      <c r="BE136" s="149">
        <f>IF(N136="základní",J136,0)</f>
        <v>0</v>
      </c>
      <c r="BF136" s="149">
        <f>IF(N136="snížená",J136,0)</f>
        <v>0</v>
      </c>
      <c r="BG136" s="149">
        <f>IF(N136="zákl. přenesená",J136,0)</f>
        <v>0</v>
      </c>
      <c r="BH136" s="149">
        <f>IF(N136="sníž. přenesená",J136,0)</f>
        <v>0</v>
      </c>
      <c r="BI136" s="149">
        <f>IF(N136="nulová",J136,0)</f>
        <v>0</v>
      </c>
      <c r="BJ136" s="17" t="s">
        <v>83</v>
      </c>
      <c r="BK136" s="149">
        <f>ROUND(I136*H136,2)</f>
        <v>0</v>
      </c>
      <c r="BL136" s="17" t="s">
        <v>181</v>
      </c>
      <c r="BM136" s="148" t="s">
        <v>1412</v>
      </c>
    </row>
    <row r="137" spans="2:65" s="13" customFormat="1" ht="10">
      <c r="B137" s="157"/>
      <c r="D137" s="151" t="s">
        <v>183</v>
      </c>
      <c r="E137" s="158" t="s">
        <v>1</v>
      </c>
      <c r="F137" s="159" t="s">
        <v>1413</v>
      </c>
      <c r="H137" s="160">
        <v>2.585</v>
      </c>
      <c r="I137" s="161"/>
      <c r="L137" s="157"/>
      <c r="M137" s="162"/>
      <c r="T137" s="163"/>
      <c r="AT137" s="158" t="s">
        <v>183</v>
      </c>
      <c r="AU137" s="158" t="s">
        <v>85</v>
      </c>
      <c r="AV137" s="13" t="s">
        <v>85</v>
      </c>
      <c r="AW137" s="13" t="s">
        <v>32</v>
      </c>
      <c r="AX137" s="13" t="s">
        <v>83</v>
      </c>
      <c r="AY137" s="158" t="s">
        <v>174</v>
      </c>
    </row>
    <row r="138" spans="2:65" s="1" customFormat="1" ht="66.75" customHeight="1">
      <c r="B138" s="32"/>
      <c r="C138" s="137" t="s">
        <v>181</v>
      </c>
      <c r="D138" s="137" t="s">
        <v>176</v>
      </c>
      <c r="E138" s="138" t="s">
        <v>1414</v>
      </c>
      <c r="F138" s="139" t="s">
        <v>1415</v>
      </c>
      <c r="G138" s="140" t="s">
        <v>203</v>
      </c>
      <c r="H138" s="141">
        <v>25.85</v>
      </c>
      <c r="I138" s="142"/>
      <c r="J138" s="143">
        <f>ROUND(I138*H138,2)</f>
        <v>0</v>
      </c>
      <c r="K138" s="139" t="s">
        <v>180</v>
      </c>
      <c r="L138" s="32"/>
      <c r="M138" s="144" t="s">
        <v>1</v>
      </c>
      <c r="N138" s="145" t="s">
        <v>41</v>
      </c>
      <c r="P138" s="146">
        <f>O138*H138</f>
        <v>0</v>
      </c>
      <c r="Q138" s="146">
        <v>0</v>
      </c>
      <c r="R138" s="146">
        <f>Q138*H138</f>
        <v>0</v>
      </c>
      <c r="S138" s="146">
        <v>0</v>
      </c>
      <c r="T138" s="147">
        <f>S138*H138</f>
        <v>0</v>
      </c>
      <c r="AR138" s="148" t="s">
        <v>181</v>
      </c>
      <c r="AT138" s="148" t="s">
        <v>176</v>
      </c>
      <c r="AU138" s="148" t="s">
        <v>85</v>
      </c>
      <c r="AY138" s="17" t="s">
        <v>174</v>
      </c>
      <c r="BE138" s="149">
        <f>IF(N138="základní",J138,0)</f>
        <v>0</v>
      </c>
      <c r="BF138" s="149">
        <f>IF(N138="snížená",J138,0)</f>
        <v>0</v>
      </c>
      <c r="BG138" s="149">
        <f>IF(N138="zákl. přenesená",J138,0)</f>
        <v>0</v>
      </c>
      <c r="BH138" s="149">
        <f>IF(N138="sníž. přenesená",J138,0)</f>
        <v>0</v>
      </c>
      <c r="BI138" s="149">
        <f>IF(N138="nulová",J138,0)</f>
        <v>0</v>
      </c>
      <c r="BJ138" s="17" t="s">
        <v>83</v>
      </c>
      <c r="BK138" s="149">
        <f>ROUND(I138*H138,2)</f>
        <v>0</v>
      </c>
      <c r="BL138" s="17" t="s">
        <v>181</v>
      </c>
      <c r="BM138" s="148" t="s">
        <v>1416</v>
      </c>
    </row>
    <row r="139" spans="2:65" s="13" customFormat="1" ht="10">
      <c r="B139" s="157"/>
      <c r="D139" s="151" t="s">
        <v>183</v>
      </c>
      <c r="E139" s="158" t="s">
        <v>1</v>
      </c>
      <c r="F139" s="159" t="s">
        <v>1417</v>
      </c>
      <c r="H139" s="160">
        <v>25.85</v>
      </c>
      <c r="I139" s="161"/>
      <c r="L139" s="157"/>
      <c r="M139" s="162"/>
      <c r="T139" s="163"/>
      <c r="AT139" s="158" t="s">
        <v>183</v>
      </c>
      <c r="AU139" s="158" t="s">
        <v>85</v>
      </c>
      <c r="AV139" s="13" t="s">
        <v>85</v>
      </c>
      <c r="AW139" s="13" t="s">
        <v>32</v>
      </c>
      <c r="AX139" s="13" t="s">
        <v>83</v>
      </c>
      <c r="AY139" s="158" t="s">
        <v>174</v>
      </c>
    </row>
    <row r="140" spans="2:65" s="1" customFormat="1" ht="44.25" customHeight="1">
      <c r="B140" s="32"/>
      <c r="C140" s="137" t="s">
        <v>200</v>
      </c>
      <c r="D140" s="137" t="s">
        <v>176</v>
      </c>
      <c r="E140" s="138" t="s">
        <v>1418</v>
      </c>
      <c r="F140" s="139" t="s">
        <v>1419</v>
      </c>
      <c r="G140" s="140" t="s">
        <v>203</v>
      </c>
      <c r="H140" s="141">
        <v>2.585</v>
      </c>
      <c r="I140" s="142"/>
      <c r="J140" s="143">
        <f>ROUND(I140*H140,2)</f>
        <v>0</v>
      </c>
      <c r="K140" s="139" t="s">
        <v>180</v>
      </c>
      <c r="L140" s="32"/>
      <c r="M140" s="144" t="s">
        <v>1</v>
      </c>
      <c r="N140" s="145" t="s">
        <v>41</v>
      </c>
      <c r="P140" s="146">
        <f>O140*H140</f>
        <v>0</v>
      </c>
      <c r="Q140" s="146">
        <v>0</v>
      </c>
      <c r="R140" s="146">
        <f>Q140*H140</f>
        <v>0</v>
      </c>
      <c r="S140" s="146">
        <v>0</v>
      </c>
      <c r="T140" s="147">
        <f>S140*H140</f>
        <v>0</v>
      </c>
      <c r="AR140" s="148" t="s">
        <v>181</v>
      </c>
      <c r="AT140" s="148" t="s">
        <v>176</v>
      </c>
      <c r="AU140" s="148" t="s">
        <v>85</v>
      </c>
      <c r="AY140" s="17" t="s">
        <v>174</v>
      </c>
      <c r="BE140" s="149">
        <f>IF(N140="základní",J140,0)</f>
        <v>0</v>
      </c>
      <c r="BF140" s="149">
        <f>IF(N140="snížená",J140,0)</f>
        <v>0</v>
      </c>
      <c r="BG140" s="149">
        <f>IF(N140="zákl. přenesená",J140,0)</f>
        <v>0</v>
      </c>
      <c r="BH140" s="149">
        <f>IF(N140="sníž. přenesená",J140,0)</f>
        <v>0</v>
      </c>
      <c r="BI140" s="149">
        <f>IF(N140="nulová",J140,0)</f>
        <v>0</v>
      </c>
      <c r="BJ140" s="17" t="s">
        <v>83</v>
      </c>
      <c r="BK140" s="149">
        <f>ROUND(I140*H140,2)</f>
        <v>0</v>
      </c>
      <c r="BL140" s="17" t="s">
        <v>181</v>
      </c>
      <c r="BM140" s="148" t="s">
        <v>1420</v>
      </c>
    </row>
    <row r="141" spans="2:65" s="1" customFormat="1" ht="44.25" customHeight="1">
      <c r="B141" s="32"/>
      <c r="C141" s="137" t="s">
        <v>215</v>
      </c>
      <c r="D141" s="137" t="s">
        <v>176</v>
      </c>
      <c r="E141" s="138" t="s">
        <v>229</v>
      </c>
      <c r="F141" s="139" t="s">
        <v>1421</v>
      </c>
      <c r="G141" s="140" t="s">
        <v>231</v>
      </c>
      <c r="H141" s="141">
        <v>4.3040000000000003</v>
      </c>
      <c r="I141" s="142"/>
      <c r="J141" s="143">
        <f>ROUND(I141*H141,2)</f>
        <v>0</v>
      </c>
      <c r="K141" s="139" t="s">
        <v>180</v>
      </c>
      <c r="L141" s="32"/>
      <c r="M141" s="144" t="s">
        <v>1</v>
      </c>
      <c r="N141" s="145" t="s">
        <v>41</v>
      </c>
      <c r="P141" s="146">
        <f>O141*H141</f>
        <v>0</v>
      </c>
      <c r="Q141" s="146">
        <v>0</v>
      </c>
      <c r="R141" s="146">
        <f>Q141*H141</f>
        <v>0</v>
      </c>
      <c r="S141" s="146">
        <v>0</v>
      </c>
      <c r="T141" s="147">
        <f>S141*H141</f>
        <v>0</v>
      </c>
      <c r="AR141" s="148" t="s">
        <v>181</v>
      </c>
      <c r="AT141" s="148" t="s">
        <v>176</v>
      </c>
      <c r="AU141" s="148" t="s">
        <v>85</v>
      </c>
      <c r="AY141" s="17" t="s">
        <v>174</v>
      </c>
      <c r="BE141" s="149">
        <f>IF(N141="základní",J141,0)</f>
        <v>0</v>
      </c>
      <c r="BF141" s="149">
        <f>IF(N141="snížená",J141,0)</f>
        <v>0</v>
      </c>
      <c r="BG141" s="149">
        <f>IF(N141="zákl. přenesená",J141,0)</f>
        <v>0</v>
      </c>
      <c r="BH141" s="149">
        <f>IF(N141="sníž. přenesená",J141,0)</f>
        <v>0</v>
      </c>
      <c r="BI141" s="149">
        <f>IF(N141="nulová",J141,0)</f>
        <v>0</v>
      </c>
      <c r="BJ141" s="17" t="s">
        <v>83</v>
      </c>
      <c r="BK141" s="149">
        <f>ROUND(I141*H141,2)</f>
        <v>0</v>
      </c>
      <c r="BL141" s="17" t="s">
        <v>181</v>
      </c>
      <c r="BM141" s="148" t="s">
        <v>1422</v>
      </c>
    </row>
    <row r="142" spans="2:65" s="13" customFormat="1" ht="10">
      <c r="B142" s="157"/>
      <c r="D142" s="151" t="s">
        <v>183</v>
      </c>
      <c r="E142" s="158" t="s">
        <v>1</v>
      </c>
      <c r="F142" s="159" t="s">
        <v>1423</v>
      </c>
      <c r="H142" s="160">
        <v>4.3040000000000003</v>
      </c>
      <c r="I142" s="161"/>
      <c r="L142" s="157"/>
      <c r="M142" s="162"/>
      <c r="T142" s="163"/>
      <c r="AT142" s="158" t="s">
        <v>183</v>
      </c>
      <c r="AU142" s="158" t="s">
        <v>85</v>
      </c>
      <c r="AV142" s="13" t="s">
        <v>85</v>
      </c>
      <c r="AW142" s="13" t="s">
        <v>32</v>
      </c>
      <c r="AX142" s="13" t="s">
        <v>83</v>
      </c>
      <c r="AY142" s="158" t="s">
        <v>174</v>
      </c>
    </row>
    <row r="143" spans="2:65" s="1" customFormat="1" ht="37.75" customHeight="1">
      <c r="B143" s="32"/>
      <c r="C143" s="137" t="s">
        <v>219</v>
      </c>
      <c r="D143" s="137" t="s">
        <v>176</v>
      </c>
      <c r="E143" s="138" t="s">
        <v>235</v>
      </c>
      <c r="F143" s="139" t="s">
        <v>1424</v>
      </c>
      <c r="G143" s="140" t="s">
        <v>203</v>
      </c>
      <c r="H143" s="141">
        <v>2.585</v>
      </c>
      <c r="I143" s="142"/>
      <c r="J143" s="143">
        <f>ROUND(I143*H143,2)</f>
        <v>0</v>
      </c>
      <c r="K143" s="139" t="s">
        <v>180</v>
      </c>
      <c r="L143" s="32"/>
      <c r="M143" s="144" t="s">
        <v>1</v>
      </c>
      <c r="N143" s="145" t="s">
        <v>41</v>
      </c>
      <c r="P143" s="146">
        <f>O143*H143</f>
        <v>0</v>
      </c>
      <c r="Q143" s="146">
        <v>0</v>
      </c>
      <c r="R143" s="146">
        <f>Q143*H143</f>
        <v>0</v>
      </c>
      <c r="S143" s="146">
        <v>0</v>
      </c>
      <c r="T143" s="147">
        <f>S143*H143</f>
        <v>0</v>
      </c>
      <c r="AR143" s="148" t="s">
        <v>181</v>
      </c>
      <c r="AT143" s="148" t="s">
        <v>176</v>
      </c>
      <c r="AU143" s="148" t="s">
        <v>85</v>
      </c>
      <c r="AY143" s="17" t="s">
        <v>174</v>
      </c>
      <c r="BE143" s="149">
        <f>IF(N143="základní",J143,0)</f>
        <v>0</v>
      </c>
      <c r="BF143" s="149">
        <f>IF(N143="snížená",J143,0)</f>
        <v>0</v>
      </c>
      <c r="BG143" s="149">
        <f>IF(N143="zákl. přenesená",J143,0)</f>
        <v>0</v>
      </c>
      <c r="BH143" s="149">
        <f>IF(N143="sníž. přenesená",J143,0)</f>
        <v>0</v>
      </c>
      <c r="BI143" s="149">
        <f>IF(N143="nulová",J143,0)</f>
        <v>0</v>
      </c>
      <c r="BJ143" s="17" t="s">
        <v>83</v>
      </c>
      <c r="BK143" s="149">
        <f>ROUND(I143*H143,2)</f>
        <v>0</v>
      </c>
      <c r="BL143" s="17" t="s">
        <v>181</v>
      </c>
      <c r="BM143" s="148" t="s">
        <v>1425</v>
      </c>
    </row>
    <row r="144" spans="2:65" s="1" customFormat="1" ht="44.25" customHeight="1">
      <c r="B144" s="32"/>
      <c r="C144" s="137" t="s">
        <v>224</v>
      </c>
      <c r="D144" s="137" t="s">
        <v>176</v>
      </c>
      <c r="E144" s="138" t="s">
        <v>1426</v>
      </c>
      <c r="F144" s="139" t="s">
        <v>1427</v>
      </c>
      <c r="G144" s="140" t="s">
        <v>203</v>
      </c>
      <c r="H144" s="141">
        <v>0.75</v>
      </c>
      <c r="I144" s="142"/>
      <c r="J144" s="143">
        <f>ROUND(I144*H144,2)</f>
        <v>0</v>
      </c>
      <c r="K144" s="139" t="s">
        <v>180</v>
      </c>
      <c r="L144" s="32"/>
      <c r="M144" s="144" t="s">
        <v>1</v>
      </c>
      <c r="N144" s="145" t="s">
        <v>41</v>
      </c>
      <c r="P144" s="146">
        <f>O144*H144</f>
        <v>0</v>
      </c>
      <c r="Q144" s="146">
        <v>0</v>
      </c>
      <c r="R144" s="146">
        <f>Q144*H144</f>
        <v>0</v>
      </c>
      <c r="S144" s="146">
        <v>0</v>
      </c>
      <c r="T144" s="147">
        <f>S144*H144</f>
        <v>0</v>
      </c>
      <c r="AR144" s="148" t="s">
        <v>181</v>
      </c>
      <c r="AT144" s="148" t="s">
        <v>176</v>
      </c>
      <c r="AU144" s="148" t="s">
        <v>85</v>
      </c>
      <c r="AY144" s="17" t="s">
        <v>174</v>
      </c>
      <c r="BE144" s="149">
        <f>IF(N144="základní",J144,0)</f>
        <v>0</v>
      </c>
      <c r="BF144" s="149">
        <f>IF(N144="snížená",J144,0)</f>
        <v>0</v>
      </c>
      <c r="BG144" s="149">
        <f>IF(N144="zákl. přenesená",J144,0)</f>
        <v>0</v>
      </c>
      <c r="BH144" s="149">
        <f>IF(N144="sníž. přenesená",J144,0)</f>
        <v>0</v>
      </c>
      <c r="BI144" s="149">
        <f>IF(N144="nulová",J144,0)</f>
        <v>0</v>
      </c>
      <c r="BJ144" s="17" t="s">
        <v>83</v>
      </c>
      <c r="BK144" s="149">
        <f>ROUND(I144*H144,2)</f>
        <v>0</v>
      </c>
      <c r="BL144" s="17" t="s">
        <v>181</v>
      </c>
      <c r="BM144" s="148" t="s">
        <v>1428</v>
      </c>
    </row>
    <row r="145" spans="2:65" s="13" customFormat="1" ht="10">
      <c r="B145" s="157"/>
      <c r="D145" s="151" t="s">
        <v>183</v>
      </c>
      <c r="E145" s="158" t="s">
        <v>1</v>
      </c>
      <c r="F145" s="159" t="s">
        <v>1429</v>
      </c>
      <c r="H145" s="160">
        <v>0.75</v>
      </c>
      <c r="I145" s="161"/>
      <c r="L145" s="157"/>
      <c r="M145" s="162"/>
      <c r="T145" s="163"/>
      <c r="AT145" s="158" t="s">
        <v>183</v>
      </c>
      <c r="AU145" s="158" t="s">
        <v>85</v>
      </c>
      <c r="AV145" s="13" t="s">
        <v>85</v>
      </c>
      <c r="AW145" s="13" t="s">
        <v>32</v>
      </c>
      <c r="AX145" s="13" t="s">
        <v>83</v>
      </c>
      <c r="AY145" s="158" t="s">
        <v>174</v>
      </c>
    </row>
    <row r="146" spans="2:65" s="1" customFormat="1" ht="66.75" customHeight="1">
      <c r="B146" s="32"/>
      <c r="C146" s="137" t="s">
        <v>228</v>
      </c>
      <c r="D146" s="137" t="s">
        <v>176</v>
      </c>
      <c r="E146" s="138" t="s">
        <v>1430</v>
      </c>
      <c r="F146" s="139" t="s">
        <v>1431</v>
      </c>
      <c r="G146" s="140" t="s">
        <v>203</v>
      </c>
      <c r="H146" s="141">
        <v>1.3</v>
      </c>
      <c r="I146" s="142"/>
      <c r="J146" s="143">
        <f>ROUND(I146*H146,2)</f>
        <v>0</v>
      </c>
      <c r="K146" s="139" t="s">
        <v>180</v>
      </c>
      <c r="L146" s="32"/>
      <c r="M146" s="144" t="s">
        <v>1</v>
      </c>
      <c r="N146" s="145" t="s">
        <v>41</v>
      </c>
      <c r="P146" s="146">
        <f>O146*H146</f>
        <v>0</v>
      </c>
      <c r="Q146" s="146">
        <v>0</v>
      </c>
      <c r="R146" s="146">
        <f>Q146*H146</f>
        <v>0</v>
      </c>
      <c r="S146" s="146">
        <v>0</v>
      </c>
      <c r="T146" s="147">
        <f>S146*H146</f>
        <v>0</v>
      </c>
      <c r="AR146" s="148" t="s">
        <v>181</v>
      </c>
      <c r="AT146" s="148" t="s">
        <v>176</v>
      </c>
      <c r="AU146" s="148" t="s">
        <v>85</v>
      </c>
      <c r="AY146" s="17" t="s">
        <v>174</v>
      </c>
      <c r="BE146" s="149">
        <f>IF(N146="základní",J146,0)</f>
        <v>0</v>
      </c>
      <c r="BF146" s="149">
        <f>IF(N146="snížená",J146,0)</f>
        <v>0</v>
      </c>
      <c r="BG146" s="149">
        <f>IF(N146="zákl. přenesená",J146,0)</f>
        <v>0</v>
      </c>
      <c r="BH146" s="149">
        <f>IF(N146="sníž. přenesená",J146,0)</f>
        <v>0</v>
      </c>
      <c r="BI146" s="149">
        <f>IF(N146="nulová",J146,0)</f>
        <v>0</v>
      </c>
      <c r="BJ146" s="17" t="s">
        <v>83</v>
      </c>
      <c r="BK146" s="149">
        <f>ROUND(I146*H146,2)</f>
        <v>0</v>
      </c>
      <c r="BL146" s="17" t="s">
        <v>181</v>
      </c>
      <c r="BM146" s="148" t="s">
        <v>1432</v>
      </c>
    </row>
    <row r="147" spans="2:65" s="13" customFormat="1" ht="10">
      <c r="B147" s="157"/>
      <c r="D147" s="151" t="s">
        <v>183</v>
      </c>
      <c r="E147" s="158" t="s">
        <v>1</v>
      </c>
      <c r="F147" s="159" t="s">
        <v>1433</v>
      </c>
      <c r="H147" s="160">
        <v>1.3</v>
      </c>
      <c r="I147" s="161"/>
      <c r="L147" s="157"/>
      <c r="M147" s="162"/>
      <c r="T147" s="163"/>
      <c r="AT147" s="158" t="s">
        <v>183</v>
      </c>
      <c r="AU147" s="158" t="s">
        <v>85</v>
      </c>
      <c r="AV147" s="13" t="s">
        <v>85</v>
      </c>
      <c r="AW147" s="13" t="s">
        <v>32</v>
      </c>
      <c r="AX147" s="13" t="s">
        <v>83</v>
      </c>
      <c r="AY147" s="158" t="s">
        <v>174</v>
      </c>
    </row>
    <row r="148" spans="2:65" s="1" customFormat="1" ht="16.5" customHeight="1">
      <c r="B148" s="32"/>
      <c r="C148" s="178" t="s">
        <v>234</v>
      </c>
      <c r="D148" s="178" t="s">
        <v>256</v>
      </c>
      <c r="E148" s="179" t="s">
        <v>1434</v>
      </c>
      <c r="F148" s="180" t="s">
        <v>1435</v>
      </c>
      <c r="G148" s="181" t="s">
        <v>231</v>
      </c>
      <c r="H148" s="182">
        <v>2.4119999999999999</v>
      </c>
      <c r="I148" s="183"/>
      <c r="J148" s="184">
        <f>ROUND(I148*H148,2)</f>
        <v>0</v>
      </c>
      <c r="K148" s="180" t="s">
        <v>180</v>
      </c>
      <c r="L148" s="185"/>
      <c r="M148" s="186" t="s">
        <v>1</v>
      </c>
      <c r="N148" s="187" t="s">
        <v>41</v>
      </c>
      <c r="P148" s="146">
        <f>O148*H148</f>
        <v>0</v>
      </c>
      <c r="Q148" s="146">
        <v>1</v>
      </c>
      <c r="R148" s="146">
        <f>Q148*H148</f>
        <v>2.4119999999999999</v>
      </c>
      <c r="S148" s="146">
        <v>0</v>
      </c>
      <c r="T148" s="147">
        <f>S148*H148</f>
        <v>0</v>
      </c>
      <c r="AR148" s="148" t="s">
        <v>224</v>
      </c>
      <c r="AT148" s="148" t="s">
        <v>256</v>
      </c>
      <c r="AU148" s="148" t="s">
        <v>85</v>
      </c>
      <c r="AY148" s="17" t="s">
        <v>174</v>
      </c>
      <c r="BE148" s="149">
        <f>IF(N148="základní",J148,0)</f>
        <v>0</v>
      </c>
      <c r="BF148" s="149">
        <f>IF(N148="snížená",J148,0)</f>
        <v>0</v>
      </c>
      <c r="BG148" s="149">
        <f>IF(N148="zákl. přenesená",J148,0)</f>
        <v>0</v>
      </c>
      <c r="BH148" s="149">
        <f>IF(N148="sníž. přenesená",J148,0)</f>
        <v>0</v>
      </c>
      <c r="BI148" s="149">
        <f>IF(N148="nulová",J148,0)</f>
        <v>0</v>
      </c>
      <c r="BJ148" s="17" t="s">
        <v>83</v>
      </c>
      <c r="BK148" s="149">
        <f>ROUND(I148*H148,2)</f>
        <v>0</v>
      </c>
      <c r="BL148" s="17" t="s">
        <v>181</v>
      </c>
      <c r="BM148" s="148" t="s">
        <v>1436</v>
      </c>
    </row>
    <row r="149" spans="2:65" s="13" customFormat="1" ht="10">
      <c r="B149" s="157"/>
      <c r="D149" s="151" t="s">
        <v>183</v>
      </c>
      <c r="E149" s="158" t="s">
        <v>1</v>
      </c>
      <c r="F149" s="159" t="s">
        <v>1437</v>
      </c>
      <c r="H149" s="160">
        <v>2.4119999999999999</v>
      </c>
      <c r="I149" s="161"/>
      <c r="L149" s="157"/>
      <c r="M149" s="162"/>
      <c r="T149" s="163"/>
      <c r="AT149" s="158" t="s">
        <v>183</v>
      </c>
      <c r="AU149" s="158" t="s">
        <v>85</v>
      </c>
      <c r="AV149" s="13" t="s">
        <v>85</v>
      </c>
      <c r="AW149" s="13" t="s">
        <v>32</v>
      </c>
      <c r="AX149" s="13" t="s">
        <v>83</v>
      </c>
      <c r="AY149" s="158" t="s">
        <v>174</v>
      </c>
    </row>
    <row r="150" spans="2:65" s="11" customFormat="1" ht="22.75" customHeight="1">
      <c r="B150" s="125"/>
      <c r="D150" s="126" t="s">
        <v>75</v>
      </c>
      <c r="E150" s="135" t="s">
        <v>181</v>
      </c>
      <c r="F150" s="135" t="s">
        <v>338</v>
      </c>
      <c r="I150" s="128"/>
      <c r="J150" s="136">
        <f>BK150</f>
        <v>0</v>
      </c>
      <c r="L150" s="125"/>
      <c r="M150" s="130"/>
      <c r="P150" s="131">
        <f>SUM(P151:P156)</f>
        <v>0</v>
      </c>
      <c r="R150" s="131">
        <f>SUM(R151:R156)</f>
        <v>2.0224000000000002E-2</v>
      </c>
      <c r="T150" s="132">
        <f>SUM(T151:T156)</f>
        <v>0</v>
      </c>
      <c r="AR150" s="126" t="s">
        <v>83</v>
      </c>
      <c r="AT150" s="133" t="s">
        <v>75</v>
      </c>
      <c r="AU150" s="133" t="s">
        <v>83</v>
      </c>
      <c r="AY150" s="126" t="s">
        <v>174</v>
      </c>
      <c r="BK150" s="134">
        <f>SUM(BK151:BK156)</f>
        <v>0</v>
      </c>
    </row>
    <row r="151" spans="2:65" s="1" customFormat="1" ht="33" customHeight="1">
      <c r="B151" s="32"/>
      <c r="C151" s="137" t="s">
        <v>239</v>
      </c>
      <c r="D151" s="137" t="s">
        <v>176</v>
      </c>
      <c r="E151" s="138" t="s">
        <v>1438</v>
      </c>
      <c r="F151" s="139" t="s">
        <v>1439</v>
      </c>
      <c r="G151" s="140" t="s">
        <v>203</v>
      </c>
      <c r="H151" s="141">
        <v>0.32500000000000001</v>
      </c>
      <c r="I151" s="142"/>
      <c r="J151" s="143">
        <f>ROUND(I151*H151,2)</f>
        <v>0</v>
      </c>
      <c r="K151" s="139" t="s">
        <v>180</v>
      </c>
      <c r="L151" s="32"/>
      <c r="M151" s="144" t="s">
        <v>1</v>
      </c>
      <c r="N151" s="145" t="s">
        <v>41</v>
      </c>
      <c r="P151" s="146">
        <f>O151*H151</f>
        <v>0</v>
      </c>
      <c r="Q151" s="146">
        <v>0</v>
      </c>
      <c r="R151" s="146">
        <f>Q151*H151</f>
        <v>0</v>
      </c>
      <c r="S151" s="146">
        <v>0</v>
      </c>
      <c r="T151" s="147">
        <f>S151*H151</f>
        <v>0</v>
      </c>
      <c r="AR151" s="148" t="s">
        <v>181</v>
      </c>
      <c r="AT151" s="148" t="s">
        <v>176</v>
      </c>
      <c r="AU151" s="148" t="s">
        <v>85</v>
      </c>
      <c r="AY151" s="17" t="s">
        <v>174</v>
      </c>
      <c r="BE151" s="149">
        <f>IF(N151="základní",J151,0)</f>
        <v>0</v>
      </c>
      <c r="BF151" s="149">
        <f>IF(N151="snížená",J151,0)</f>
        <v>0</v>
      </c>
      <c r="BG151" s="149">
        <f>IF(N151="zákl. přenesená",J151,0)</f>
        <v>0</v>
      </c>
      <c r="BH151" s="149">
        <f>IF(N151="sníž. přenesená",J151,0)</f>
        <v>0</v>
      </c>
      <c r="BI151" s="149">
        <f>IF(N151="nulová",J151,0)</f>
        <v>0</v>
      </c>
      <c r="BJ151" s="17" t="s">
        <v>83</v>
      </c>
      <c r="BK151" s="149">
        <f>ROUND(I151*H151,2)</f>
        <v>0</v>
      </c>
      <c r="BL151" s="17" t="s">
        <v>181</v>
      </c>
      <c r="BM151" s="148" t="s">
        <v>1440</v>
      </c>
    </row>
    <row r="152" spans="2:65" s="13" customFormat="1" ht="10">
      <c r="B152" s="157"/>
      <c r="D152" s="151" t="s">
        <v>183</v>
      </c>
      <c r="E152" s="158" t="s">
        <v>1</v>
      </c>
      <c r="F152" s="159" t="s">
        <v>1441</v>
      </c>
      <c r="H152" s="160">
        <v>0.32500000000000001</v>
      </c>
      <c r="I152" s="161"/>
      <c r="L152" s="157"/>
      <c r="M152" s="162"/>
      <c r="T152" s="163"/>
      <c r="AT152" s="158" t="s">
        <v>183</v>
      </c>
      <c r="AU152" s="158" t="s">
        <v>85</v>
      </c>
      <c r="AV152" s="13" t="s">
        <v>85</v>
      </c>
      <c r="AW152" s="13" t="s">
        <v>32</v>
      </c>
      <c r="AX152" s="13" t="s">
        <v>83</v>
      </c>
      <c r="AY152" s="158" t="s">
        <v>174</v>
      </c>
    </row>
    <row r="153" spans="2:65" s="1" customFormat="1" ht="44.25" customHeight="1">
      <c r="B153" s="32"/>
      <c r="C153" s="137" t="s">
        <v>249</v>
      </c>
      <c r="D153" s="137" t="s">
        <v>176</v>
      </c>
      <c r="E153" s="138" t="s">
        <v>1442</v>
      </c>
      <c r="F153" s="139" t="s">
        <v>1443</v>
      </c>
      <c r="G153" s="140" t="s">
        <v>203</v>
      </c>
      <c r="H153" s="141">
        <v>0.96</v>
      </c>
      <c r="I153" s="142"/>
      <c r="J153" s="143">
        <f>ROUND(I153*H153,2)</f>
        <v>0</v>
      </c>
      <c r="K153" s="139" t="s">
        <v>180</v>
      </c>
      <c r="L153" s="32"/>
      <c r="M153" s="144" t="s">
        <v>1</v>
      </c>
      <c r="N153" s="145" t="s">
        <v>41</v>
      </c>
      <c r="P153" s="146">
        <f>O153*H153</f>
        <v>0</v>
      </c>
      <c r="Q153" s="146">
        <v>0</v>
      </c>
      <c r="R153" s="146">
        <f>Q153*H153</f>
        <v>0</v>
      </c>
      <c r="S153" s="146">
        <v>0</v>
      </c>
      <c r="T153" s="147">
        <f>S153*H153</f>
        <v>0</v>
      </c>
      <c r="AR153" s="148" t="s">
        <v>181</v>
      </c>
      <c r="AT153" s="148" t="s">
        <v>176</v>
      </c>
      <c r="AU153" s="148" t="s">
        <v>85</v>
      </c>
      <c r="AY153" s="17" t="s">
        <v>174</v>
      </c>
      <c r="BE153" s="149">
        <f>IF(N153="základní",J153,0)</f>
        <v>0</v>
      </c>
      <c r="BF153" s="149">
        <f>IF(N153="snížená",J153,0)</f>
        <v>0</v>
      </c>
      <c r="BG153" s="149">
        <f>IF(N153="zákl. přenesená",J153,0)</f>
        <v>0</v>
      </c>
      <c r="BH153" s="149">
        <f>IF(N153="sníž. přenesená",J153,0)</f>
        <v>0</v>
      </c>
      <c r="BI153" s="149">
        <f>IF(N153="nulová",J153,0)</f>
        <v>0</v>
      </c>
      <c r="BJ153" s="17" t="s">
        <v>83</v>
      </c>
      <c r="BK153" s="149">
        <f>ROUND(I153*H153,2)</f>
        <v>0</v>
      </c>
      <c r="BL153" s="17" t="s">
        <v>181</v>
      </c>
      <c r="BM153" s="148" t="s">
        <v>1444</v>
      </c>
    </row>
    <row r="154" spans="2:65" s="13" customFormat="1" ht="20">
      <c r="B154" s="157"/>
      <c r="D154" s="151" t="s">
        <v>183</v>
      </c>
      <c r="E154" s="158" t="s">
        <v>1</v>
      </c>
      <c r="F154" s="159" t="s">
        <v>1445</v>
      </c>
      <c r="H154" s="160">
        <v>0.96</v>
      </c>
      <c r="I154" s="161"/>
      <c r="L154" s="157"/>
      <c r="M154" s="162"/>
      <c r="T154" s="163"/>
      <c r="AT154" s="158" t="s">
        <v>183</v>
      </c>
      <c r="AU154" s="158" t="s">
        <v>85</v>
      </c>
      <c r="AV154" s="13" t="s">
        <v>85</v>
      </c>
      <c r="AW154" s="13" t="s">
        <v>32</v>
      </c>
      <c r="AX154" s="13" t="s">
        <v>83</v>
      </c>
      <c r="AY154" s="158" t="s">
        <v>174</v>
      </c>
    </row>
    <row r="155" spans="2:65" s="1" customFormat="1" ht="37.75" customHeight="1">
      <c r="B155" s="32"/>
      <c r="C155" s="137" t="s">
        <v>255</v>
      </c>
      <c r="D155" s="137" t="s">
        <v>176</v>
      </c>
      <c r="E155" s="138" t="s">
        <v>1446</v>
      </c>
      <c r="F155" s="139" t="s">
        <v>1447</v>
      </c>
      <c r="G155" s="140" t="s">
        <v>179</v>
      </c>
      <c r="H155" s="141">
        <v>3.2</v>
      </c>
      <c r="I155" s="142"/>
      <c r="J155" s="143">
        <f>ROUND(I155*H155,2)</f>
        <v>0</v>
      </c>
      <c r="K155" s="139" t="s">
        <v>1</v>
      </c>
      <c r="L155" s="32"/>
      <c r="M155" s="144" t="s">
        <v>1</v>
      </c>
      <c r="N155" s="145" t="s">
        <v>41</v>
      </c>
      <c r="P155" s="146">
        <f>O155*H155</f>
        <v>0</v>
      </c>
      <c r="Q155" s="146">
        <v>6.3200000000000001E-3</v>
      </c>
      <c r="R155" s="146">
        <f>Q155*H155</f>
        <v>2.0224000000000002E-2</v>
      </c>
      <c r="S155" s="146">
        <v>0</v>
      </c>
      <c r="T155" s="147">
        <f>S155*H155</f>
        <v>0</v>
      </c>
      <c r="AR155" s="148" t="s">
        <v>181</v>
      </c>
      <c r="AT155" s="148" t="s">
        <v>176</v>
      </c>
      <c r="AU155" s="148" t="s">
        <v>85</v>
      </c>
      <c r="AY155" s="17" t="s">
        <v>174</v>
      </c>
      <c r="BE155" s="149">
        <f>IF(N155="základní",J155,0)</f>
        <v>0</v>
      </c>
      <c r="BF155" s="149">
        <f>IF(N155="snížená",J155,0)</f>
        <v>0</v>
      </c>
      <c r="BG155" s="149">
        <f>IF(N155="zákl. přenesená",J155,0)</f>
        <v>0</v>
      </c>
      <c r="BH155" s="149">
        <f>IF(N155="sníž. přenesená",J155,0)</f>
        <v>0</v>
      </c>
      <c r="BI155" s="149">
        <f>IF(N155="nulová",J155,0)</f>
        <v>0</v>
      </c>
      <c r="BJ155" s="17" t="s">
        <v>83</v>
      </c>
      <c r="BK155" s="149">
        <f>ROUND(I155*H155,2)</f>
        <v>0</v>
      </c>
      <c r="BL155" s="17" t="s">
        <v>181</v>
      </c>
      <c r="BM155" s="148" t="s">
        <v>1448</v>
      </c>
    </row>
    <row r="156" spans="2:65" s="13" customFormat="1" ht="10">
      <c r="B156" s="157"/>
      <c r="D156" s="151" t="s">
        <v>183</v>
      </c>
      <c r="E156" s="158" t="s">
        <v>1</v>
      </c>
      <c r="F156" s="159" t="s">
        <v>1449</v>
      </c>
      <c r="H156" s="160">
        <v>3.2</v>
      </c>
      <c r="I156" s="161"/>
      <c r="L156" s="157"/>
      <c r="M156" s="162"/>
      <c r="T156" s="163"/>
      <c r="AT156" s="158" t="s">
        <v>183</v>
      </c>
      <c r="AU156" s="158" t="s">
        <v>85</v>
      </c>
      <c r="AV156" s="13" t="s">
        <v>85</v>
      </c>
      <c r="AW156" s="13" t="s">
        <v>32</v>
      </c>
      <c r="AX156" s="13" t="s">
        <v>83</v>
      </c>
      <c r="AY156" s="158" t="s">
        <v>174</v>
      </c>
    </row>
    <row r="157" spans="2:65" s="11" customFormat="1" ht="22.75" customHeight="1">
      <c r="B157" s="125"/>
      <c r="D157" s="126" t="s">
        <v>75</v>
      </c>
      <c r="E157" s="135" t="s">
        <v>228</v>
      </c>
      <c r="F157" s="135" t="s">
        <v>547</v>
      </c>
      <c r="I157" s="128"/>
      <c r="J157" s="136">
        <f>BK157</f>
        <v>0</v>
      </c>
      <c r="L157" s="125"/>
      <c r="M157" s="130"/>
      <c r="P157" s="131">
        <f>SUM(P158:P171)</f>
        <v>0</v>
      </c>
      <c r="R157" s="131">
        <f>SUM(R158:R171)</f>
        <v>2.5725800000000003</v>
      </c>
      <c r="T157" s="132">
        <f>SUM(T158:T171)</f>
        <v>3.0939999999999999</v>
      </c>
      <c r="AR157" s="126" t="s">
        <v>83</v>
      </c>
      <c r="AT157" s="133" t="s">
        <v>75</v>
      </c>
      <c r="AU157" s="133" t="s">
        <v>83</v>
      </c>
      <c r="AY157" s="126" t="s">
        <v>174</v>
      </c>
      <c r="BK157" s="134">
        <f>SUM(BK158:BK171)</f>
        <v>0</v>
      </c>
    </row>
    <row r="158" spans="2:65" s="1" customFormat="1" ht="24.15" customHeight="1">
      <c r="B158" s="32"/>
      <c r="C158" s="137" t="s">
        <v>262</v>
      </c>
      <c r="D158" s="137" t="s">
        <v>176</v>
      </c>
      <c r="E158" s="138" t="s">
        <v>553</v>
      </c>
      <c r="F158" s="139" t="s">
        <v>1450</v>
      </c>
      <c r="G158" s="140" t="s">
        <v>439</v>
      </c>
      <c r="H158" s="141">
        <v>8</v>
      </c>
      <c r="I158" s="142"/>
      <c r="J158" s="143">
        <f>ROUND(I158*H158,2)</f>
        <v>0</v>
      </c>
      <c r="K158" s="139" t="s">
        <v>180</v>
      </c>
      <c r="L158" s="32"/>
      <c r="M158" s="144" t="s">
        <v>1</v>
      </c>
      <c r="N158" s="145" t="s">
        <v>41</v>
      </c>
      <c r="P158" s="146">
        <f>O158*H158</f>
        <v>0</v>
      </c>
      <c r="Q158" s="146">
        <v>0.29221000000000003</v>
      </c>
      <c r="R158" s="146">
        <f>Q158*H158</f>
        <v>2.3376800000000002</v>
      </c>
      <c r="S158" s="146">
        <v>0</v>
      </c>
      <c r="T158" s="147">
        <f>S158*H158</f>
        <v>0</v>
      </c>
      <c r="AR158" s="148" t="s">
        <v>181</v>
      </c>
      <c r="AT158" s="148" t="s">
        <v>176</v>
      </c>
      <c r="AU158" s="148" t="s">
        <v>85</v>
      </c>
      <c r="AY158" s="17" t="s">
        <v>174</v>
      </c>
      <c r="BE158" s="149">
        <f>IF(N158="základní",J158,0)</f>
        <v>0</v>
      </c>
      <c r="BF158" s="149">
        <f>IF(N158="snížená",J158,0)</f>
        <v>0</v>
      </c>
      <c r="BG158" s="149">
        <f>IF(N158="zákl. přenesená",J158,0)</f>
        <v>0</v>
      </c>
      <c r="BH158" s="149">
        <f>IF(N158="sníž. přenesená",J158,0)</f>
        <v>0</v>
      </c>
      <c r="BI158" s="149">
        <f>IF(N158="nulová",J158,0)</f>
        <v>0</v>
      </c>
      <c r="BJ158" s="17" t="s">
        <v>83</v>
      </c>
      <c r="BK158" s="149">
        <f>ROUND(I158*H158,2)</f>
        <v>0</v>
      </c>
      <c r="BL158" s="17" t="s">
        <v>181</v>
      </c>
      <c r="BM158" s="148" t="s">
        <v>1451</v>
      </c>
    </row>
    <row r="159" spans="2:65" s="1" customFormat="1" ht="16.5" customHeight="1">
      <c r="B159" s="32"/>
      <c r="C159" s="178" t="s">
        <v>8</v>
      </c>
      <c r="D159" s="178" t="s">
        <v>256</v>
      </c>
      <c r="E159" s="179" t="s">
        <v>1452</v>
      </c>
      <c r="F159" s="180" t="s">
        <v>1453</v>
      </c>
      <c r="G159" s="181" t="s">
        <v>883</v>
      </c>
      <c r="H159" s="182">
        <v>5</v>
      </c>
      <c r="I159" s="183"/>
      <c r="J159" s="184">
        <f>ROUND(I159*H159,2)</f>
        <v>0</v>
      </c>
      <c r="K159" s="180" t="s">
        <v>1</v>
      </c>
      <c r="L159" s="185"/>
      <c r="M159" s="186" t="s">
        <v>1</v>
      </c>
      <c r="N159" s="187" t="s">
        <v>41</v>
      </c>
      <c r="P159" s="146">
        <f>O159*H159</f>
        <v>0</v>
      </c>
      <c r="Q159" s="146">
        <v>2.1100000000000001E-2</v>
      </c>
      <c r="R159" s="146">
        <f>Q159*H159</f>
        <v>0.10550000000000001</v>
      </c>
      <c r="S159" s="146">
        <v>0</v>
      </c>
      <c r="T159" s="147">
        <f>S159*H159</f>
        <v>0</v>
      </c>
      <c r="AR159" s="148" t="s">
        <v>224</v>
      </c>
      <c r="AT159" s="148" t="s">
        <v>256</v>
      </c>
      <c r="AU159" s="148" t="s">
        <v>85</v>
      </c>
      <c r="AY159" s="17" t="s">
        <v>174</v>
      </c>
      <c r="BE159" s="149">
        <f>IF(N159="základní",J159,0)</f>
        <v>0</v>
      </c>
      <c r="BF159" s="149">
        <f>IF(N159="snížená",J159,0)</f>
        <v>0</v>
      </c>
      <c r="BG159" s="149">
        <f>IF(N159="zákl. přenesená",J159,0)</f>
        <v>0</v>
      </c>
      <c r="BH159" s="149">
        <f>IF(N159="sníž. přenesená",J159,0)</f>
        <v>0</v>
      </c>
      <c r="BI159" s="149">
        <f>IF(N159="nulová",J159,0)</f>
        <v>0</v>
      </c>
      <c r="BJ159" s="17" t="s">
        <v>83</v>
      </c>
      <c r="BK159" s="149">
        <f>ROUND(I159*H159,2)</f>
        <v>0</v>
      </c>
      <c r="BL159" s="17" t="s">
        <v>181</v>
      </c>
      <c r="BM159" s="148" t="s">
        <v>1454</v>
      </c>
    </row>
    <row r="160" spans="2:65" s="13" customFormat="1" ht="10">
      <c r="B160" s="157"/>
      <c r="D160" s="151" t="s">
        <v>183</v>
      </c>
      <c r="E160" s="158" t="s">
        <v>1</v>
      </c>
      <c r="F160" s="159" t="s">
        <v>1455</v>
      </c>
      <c r="H160" s="160">
        <v>5</v>
      </c>
      <c r="I160" s="161"/>
      <c r="L160" s="157"/>
      <c r="M160" s="162"/>
      <c r="T160" s="163"/>
      <c r="AT160" s="158" t="s">
        <v>183</v>
      </c>
      <c r="AU160" s="158" t="s">
        <v>85</v>
      </c>
      <c r="AV160" s="13" t="s">
        <v>85</v>
      </c>
      <c r="AW160" s="13" t="s">
        <v>32</v>
      </c>
      <c r="AX160" s="13" t="s">
        <v>83</v>
      </c>
      <c r="AY160" s="158" t="s">
        <v>174</v>
      </c>
    </row>
    <row r="161" spans="2:65" s="1" customFormat="1" ht="16.5" customHeight="1">
      <c r="B161" s="32"/>
      <c r="C161" s="178" t="s">
        <v>272</v>
      </c>
      <c r="D161" s="178" t="s">
        <v>256</v>
      </c>
      <c r="E161" s="179" t="s">
        <v>1456</v>
      </c>
      <c r="F161" s="180" t="s">
        <v>1457</v>
      </c>
      <c r="G161" s="181" t="s">
        <v>883</v>
      </c>
      <c r="H161" s="182">
        <v>3</v>
      </c>
      <c r="I161" s="183"/>
      <c r="J161" s="184">
        <f>ROUND(I161*H161,2)</f>
        <v>0</v>
      </c>
      <c r="K161" s="180" t="s">
        <v>1</v>
      </c>
      <c r="L161" s="185"/>
      <c r="M161" s="186" t="s">
        <v>1</v>
      </c>
      <c r="N161" s="187" t="s">
        <v>41</v>
      </c>
      <c r="P161" s="146">
        <f>O161*H161</f>
        <v>0</v>
      </c>
      <c r="Q161" s="146">
        <v>2.06E-2</v>
      </c>
      <c r="R161" s="146">
        <f>Q161*H161</f>
        <v>6.1800000000000001E-2</v>
      </c>
      <c r="S161" s="146">
        <v>0</v>
      </c>
      <c r="T161" s="147">
        <f>S161*H161</f>
        <v>0</v>
      </c>
      <c r="AR161" s="148" t="s">
        <v>224</v>
      </c>
      <c r="AT161" s="148" t="s">
        <v>256</v>
      </c>
      <c r="AU161" s="148" t="s">
        <v>85</v>
      </c>
      <c r="AY161" s="17" t="s">
        <v>174</v>
      </c>
      <c r="BE161" s="149">
        <f>IF(N161="základní",J161,0)</f>
        <v>0</v>
      </c>
      <c r="BF161" s="149">
        <f>IF(N161="snížená",J161,0)</f>
        <v>0</v>
      </c>
      <c r="BG161" s="149">
        <f>IF(N161="zákl. přenesená",J161,0)</f>
        <v>0</v>
      </c>
      <c r="BH161" s="149">
        <f>IF(N161="sníž. přenesená",J161,0)</f>
        <v>0</v>
      </c>
      <c r="BI161" s="149">
        <f>IF(N161="nulová",J161,0)</f>
        <v>0</v>
      </c>
      <c r="BJ161" s="17" t="s">
        <v>83</v>
      </c>
      <c r="BK161" s="149">
        <f>ROUND(I161*H161,2)</f>
        <v>0</v>
      </c>
      <c r="BL161" s="17" t="s">
        <v>181</v>
      </c>
      <c r="BM161" s="148" t="s">
        <v>1458</v>
      </c>
    </row>
    <row r="162" spans="2:65" s="13" customFormat="1" ht="10">
      <c r="B162" s="157"/>
      <c r="D162" s="151" t="s">
        <v>183</v>
      </c>
      <c r="E162" s="158" t="s">
        <v>1</v>
      </c>
      <c r="F162" s="159" t="s">
        <v>1459</v>
      </c>
      <c r="H162" s="160">
        <v>3</v>
      </c>
      <c r="I162" s="161"/>
      <c r="L162" s="157"/>
      <c r="M162" s="162"/>
      <c r="T162" s="163"/>
      <c r="AT162" s="158" t="s">
        <v>183</v>
      </c>
      <c r="AU162" s="158" t="s">
        <v>85</v>
      </c>
      <c r="AV162" s="13" t="s">
        <v>85</v>
      </c>
      <c r="AW162" s="13" t="s">
        <v>32</v>
      </c>
      <c r="AX162" s="13" t="s">
        <v>83</v>
      </c>
      <c r="AY162" s="158" t="s">
        <v>174</v>
      </c>
    </row>
    <row r="163" spans="2:65" s="1" customFormat="1" ht="16.5" customHeight="1">
      <c r="B163" s="32"/>
      <c r="C163" s="178" t="s">
        <v>276</v>
      </c>
      <c r="D163" s="178" t="s">
        <v>256</v>
      </c>
      <c r="E163" s="179" t="s">
        <v>1460</v>
      </c>
      <c r="F163" s="180" t="s">
        <v>1461</v>
      </c>
      <c r="G163" s="181" t="s">
        <v>883</v>
      </c>
      <c r="H163" s="182">
        <v>6</v>
      </c>
      <c r="I163" s="183"/>
      <c r="J163" s="184">
        <f>ROUND(I163*H163,2)</f>
        <v>0</v>
      </c>
      <c r="K163" s="180" t="s">
        <v>1</v>
      </c>
      <c r="L163" s="185"/>
      <c r="M163" s="186" t="s">
        <v>1</v>
      </c>
      <c r="N163" s="187" t="s">
        <v>41</v>
      </c>
      <c r="P163" s="146">
        <f>O163*H163</f>
        <v>0</v>
      </c>
      <c r="Q163" s="146">
        <v>1.4E-3</v>
      </c>
      <c r="R163" s="146">
        <f>Q163*H163</f>
        <v>8.3999999999999995E-3</v>
      </c>
      <c r="S163" s="146">
        <v>0</v>
      </c>
      <c r="T163" s="147">
        <f>S163*H163</f>
        <v>0</v>
      </c>
      <c r="AR163" s="148" t="s">
        <v>224</v>
      </c>
      <c r="AT163" s="148" t="s">
        <v>256</v>
      </c>
      <c r="AU163" s="148" t="s">
        <v>85</v>
      </c>
      <c r="AY163" s="17" t="s">
        <v>174</v>
      </c>
      <c r="BE163" s="149">
        <f>IF(N163="základní",J163,0)</f>
        <v>0</v>
      </c>
      <c r="BF163" s="149">
        <f>IF(N163="snížená",J163,0)</f>
        <v>0</v>
      </c>
      <c r="BG163" s="149">
        <f>IF(N163="zákl. přenesená",J163,0)</f>
        <v>0</v>
      </c>
      <c r="BH163" s="149">
        <f>IF(N163="sníž. přenesená",J163,0)</f>
        <v>0</v>
      </c>
      <c r="BI163" s="149">
        <f>IF(N163="nulová",J163,0)</f>
        <v>0</v>
      </c>
      <c r="BJ163" s="17" t="s">
        <v>83</v>
      </c>
      <c r="BK163" s="149">
        <f>ROUND(I163*H163,2)</f>
        <v>0</v>
      </c>
      <c r="BL163" s="17" t="s">
        <v>181</v>
      </c>
      <c r="BM163" s="148" t="s">
        <v>1462</v>
      </c>
    </row>
    <row r="164" spans="2:65" s="13" customFormat="1" ht="10">
      <c r="B164" s="157"/>
      <c r="D164" s="151" t="s">
        <v>183</v>
      </c>
      <c r="E164" s="158" t="s">
        <v>1</v>
      </c>
      <c r="F164" s="159" t="s">
        <v>1463</v>
      </c>
      <c r="H164" s="160">
        <v>6</v>
      </c>
      <c r="I164" s="161"/>
      <c r="L164" s="157"/>
      <c r="M164" s="162"/>
      <c r="T164" s="163"/>
      <c r="AT164" s="158" t="s">
        <v>183</v>
      </c>
      <c r="AU164" s="158" t="s">
        <v>85</v>
      </c>
      <c r="AV164" s="13" t="s">
        <v>85</v>
      </c>
      <c r="AW164" s="13" t="s">
        <v>32</v>
      </c>
      <c r="AX164" s="13" t="s">
        <v>83</v>
      </c>
      <c r="AY164" s="158" t="s">
        <v>174</v>
      </c>
    </row>
    <row r="165" spans="2:65" s="1" customFormat="1" ht="16.5" customHeight="1">
      <c r="B165" s="32"/>
      <c r="C165" s="178" t="s">
        <v>284</v>
      </c>
      <c r="D165" s="178" t="s">
        <v>256</v>
      </c>
      <c r="E165" s="179" t="s">
        <v>1464</v>
      </c>
      <c r="F165" s="180" t="s">
        <v>1465</v>
      </c>
      <c r="G165" s="181" t="s">
        <v>883</v>
      </c>
      <c r="H165" s="182">
        <v>3</v>
      </c>
      <c r="I165" s="183"/>
      <c r="J165" s="184">
        <f>ROUND(I165*H165,2)</f>
        <v>0</v>
      </c>
      <c r="K165" s="180" t="s">
        <v>1</v>
      </c>
      <c r="L165" s="185"/>
      <c r="M165" s="186" t="s">
        <v>1</v>
      </c>
      <c r="N165" s="187" t="s">
        <v>41</v>
      </c>
      <c r="P165" s="146">
        <f>O165*H165</f>
        <v>0</v>
      </c>
      <c r="Q165" s="146">
        <v>0</v>
      </c>
      <c r="R165" s="146">
        <f>Q165*H165</f>
        <v>0</v>
      </c>
      <c r="S165" s="146">
        <v>0</v>
      </c>
      <c r="T165" s="147">
        <f>S165*H165</f>
        <v>0</v>
      </c>
      <c r="AR165" s="148" t="s">
        <v>224</v>
      </c>
      <c r="AT165" s="148" t="s">
        <v>256</v>
      </c>
      <c r="AU165" s="148" t="s">
        <v>85</v>
      </c>
      <c r="AY165" s="17" t="s">
        <v>174</v>
      </c>
      <c r="BE165" s="149">
        <f>IF(N165="základní",J165,0)</f>
        <v>0</v>
      </c>
      <c r="BF165" s="149">
        <f>IF(N165="snížená",J165,0)</f>
        <v>0</v>
      </c>
      <c r="BG165" s="149">
        <f>IF(N165="zákl. přenesená",J165,0)</f>
        <v>0</v>
      </c>
      <c r="BH165" s="149">
        <f>IF(N165="sníž. přenesená",J165,0)</f>
        <v>0</v>
      </c>
      <c r="BI165" s="149">
        <f>IF(N165="nulová",J165,0)</f>
        <v>0</v>
      </c>
      <c r="BJ165" s="17" t="s">
        <v>83</v>
      </c>
      <c r="BK165" s="149">
        <f>ROUND(I165*H165,2)</f>
        <v>0</v>
      </c>
      <c r="BL165" s="17" t="s">
        <v>181</v>
      </c>
      <c r="BM165" s="148" t="s">
        <v>1466</v>
      </c>
    </row>
    <row r="166" spans="2:65" s="1" customFormat="1" ht="16.5" customHeight="1">
      <c r="B166" s="32"/>
      <c r="C166" s="178" t="s">
        <v>289</v>
      </c>
      <c r="D166" s="178" t="s">
        <v>256</v>
      </c>
      <c r="E166" s="179" t="s">
        <v>1467</v>
      </c>
      <c r="F166" s="180" t="s">
        <v>1468</v>
      </c>
      <c r="G166" s="181" t="s">
        <v>883</v>
      </c>
      <c r="H166" s="182">
        <v>8</v>
      </c>
      <c r="I166" s="183"/>
      <c r="J166" s="184">
        <f>ROUND(I166*H166,2)</f>
        <v>0</v>
      </c>
      <c r="K166" s="180" t="s">
        <v>1</v>
      </c>
      <c r="L166" s="185"/>
      <c r="M166" s="186" t="s">
        <v>1</v>
      </c>
      <c r="N166" s="187" t="s">
        <v>41</v>
      </c>
      <c r="P166" s="146">
        <f>O166*H166</f>
        <v>0</v>
      </c>
      <c r="Q166" s="146">
        <v>7.4000000000000003E-3</v>
      </c>
      <c r="R166" s="146">
        <f>Q166*H166</f>
        <v>5.9200000000000003E-2</v>
      </c>
      <c r="S166" s="146">
        <v>0</v>
      </c>
      <c r="T166" s="147">
        <f>S166*H166</f>
        <v>0</v>
      </c>
      <c r="AR166" s="148" t="s">
        <v>224</v>
      </c>
      <c r="AT166" s="148" t="s">
        <v>256</v>
      </c>
      <c r="AU166" s="148" t="s">
        <v>85</v>
      </c>
      <c r="AY166" s="17" t="s">
        <v>174</v>
      </c>
      <c r="BE166" s="149">
        <f>IF(N166="základní",J166,0)</f>
        <v>0</v>
      </c>
      <c r="BF166" s="149">
        <f>IF(N166="snížená",J166,0)</f>
        <v>0</v>
      </c>
      <c r="BG166" s="149">
        <f>IF(N166="zákl. přenesená",J166,0)</f>
        <v>0</v>
      </c>
      <c r="BH166" s="149">
        <f>IF(N166="sníž. přenesená",J166,0)</f>
        <v>0</v>
      </c>
      <c r="BI166" s="149">
        <f>IF(N166="nulová",J166,0)</f>
        <v>0</v>
      </c>
      <c r="BJ166" s="17" t="s">
        <v>83</v>
      </c>
      <c r="BK166" s="149">
        <f>ROUND(I166*H166,2)</f>
        <v>0</v>
      </c>
      <c r="BL166" s="17" t="s">
        <v>181</v>
      </c>
      <c r="BM166" s="148" t="s">
        <v>1469</v>
      </c>
    </row>
    <row r="167" spans="2:65" s="13" customFormat="1" ht="10">
      <c r="B167" s="157"/>
      <c r="D167" s="151" t="s">
        <v>183</v>
      </c>
      <c r="E167" s="158" t="s">
        <v>1</v>
      </c>
      <c r="F167" s="159" t="s">
        <v>1470</v>
      </c>
      <c r="H167" s="160">
        <v>8</v>
      </c>
      <c r="I167" s="161"/>
      <c r="L167" s="157"/>
      <c r="M167" s="162"/>
      <c r="T167" s="163"/>
      <c r="AT167" s="158" t="s">
        <v>183</v>
      </c>
      <c r="AU167" s="158" t="s">
        <v>85</v>
      </c>
      <c r="AV167" s="13" t="s">
        <v>85</v>
      </c>
      <c r="AW167" s="13" t="s">
        <v>32</v>
      </c>
      <c r="AX167" s="13" t="s">
        <v>83</v>
      </c>
      <c r="AY167" s="158" t="s">
        <v>174</v>
      </c>
    </row>
    <row r="168" spans="2:65" s="1" customFormat="1" ht="24.15" customHeight="1">
      <c r="B168" s="32"/>
      <c r="C168" s="137" t="s">
        <v>298</v>
      </c>
      <c r="D168" s="137" t="s">
        <v>176</v>
      </c>
      <c r="E168" s="138" t="s">
        <v>1471</v>
      </c>
      <c r="F168" s="139" t="s">
        <v>1472</v>
      </c>
      <c r="G168" s="140" t="s">
        <v>883</v>
      </c>
      <c r="H168" s="141">
        <v>2</v>
      </c>
      <c r="I168" s="142"/>
      <c r="J168" s="143">
        <f>ROUND(I168*H168,2)</f>
        <v>0</v>
      </c>
      <c r="K168" s="139" t="s">
        <v>1</v>
      </c>
      <c r="L168" s="32"/>
      <c r="M168" s="144" t="s">
        <v>1</v>
      </c>
      <c r="N168" s="145" t="s">
        <v>41</v>
      </c>
      <c r="P168" s="146">
        <f>O168*H168</f>
        <v>0</v>
      </c>
      <c r="Q168" s="146">
        <v>0</v>
      </c>
      <c r="R168" s="146">
        <f>Q168*H168</f>
        <v>0</v>
      </c>
      <c r="S168" s="146">
        <v>0</v>
      </c>
      <c r="T168" s="147">
        <f>S168*H168</f>
        <v>0</v>
      </c>
      <c r="AR168" s="148" t="s">
        <v>181</v>
      </c>
      <c r="AT168" s="148" t="s">
        <v>176</v>
      </c>
      <c r="AU168" s="148" t="s">
        <v>85</v>
      </c>
      <c r="AY168" s="17" t="s">
        <v>174</v>
      </c>
      <c r="BE168" s="149">
        <f>IF(N168="základní",J168,0)</f>
        <v>0</v>
      </c>
      <c r="BF168" s="149">
        <f>IF(N168="snížená",J168,0)</f>
        <v>0</v>
      </c>
      <c r="BG168" s="149">
        <f>IF(N168="zákl. přenesená",J168,0)</f>
        <v>0</v>
      </c>
      <c r="BH168" s="149">
        <f>IF(N168="sníž. přenesená",J168,0)</f>
        <v>0</v>
      </c>
      <c r="BI168" s="149">
        <f>IF(N168="nulová",J168,0)</f>
        <v>0</v>
      </c>
      <c r="BJ168" s="17" t="s">
        <v>83</v>
      </c>
      <c r="BK168" s="149">
        <f>ROUND(I168*H168,2)</f>
        <v>0</v>
      </c>
      <c r="BL168" s="17" t="s">
        <v>181</v>
      </c>
      <c r="BM168" s="148" t="s">
        <v>1473</v>
      </c>
    </row>
    <row r="169" spans="2:65" s="1" customFormat="1" ht="66.75" customHeight="1">
      <c r="B169" s="32"/>
      <c r="C169" s="137" t="s">
        <v>7</v>
      </c>
      <c r="D169" s="137" t="s">
        <v>176</v>
      </c>
      <c r="E169" s="138" t="s">
        <v>640</v>
      </c>
      <c r="F169" s="139" t="s">
        <v>1474</v>
      </c>
      <c r="G169" s="140" t="s">
        <v>439</v>
      </c>
      <c r="H169" s="141">
        <v>3.4</v>
      </c>
      <c r="I169" s="142"/>
      <c r="J169" s="143">
        <f>ROUND(I169*H169,2)</f>
        <v>0</v>
      </c>
      <c r="K169" s="139" t="s">
        <v>180</v>
      </c>
      <c r="L169" s="32"/>
      <c r="M169" s="144" t="s">
        <v>1</v>
      </c>
      <c r="N169" s="145" t="s">
        <v>41</v>
      </c>
      <c r="P169" s="146">
        <f>O169*H169</f>
        <v>0</v>
      </c>
      <c r="Q169" s="146">
        <v>0</v>
      </c>
      <c r="R169" s="146">
        <f>Q169*H169</f>
        <v>0</v>
      </c>
      <c r="S169" s="146">
        <v>0.9</v>
      </c>
      <c r="T169" s="147">
        <f>S169*H169</f>
        <v>3.06</v>
      </c>
      <c r="AR169" s="148" t="s">
        <v>181</v>
      </c>
      <c r="AT169" s="148" t="s">
        <v>176</v>
      </c>
      <c r="AU169" s="148" t="s">
        <v>85</v>
      </c>
      <c r="AY169" s="17" t="s">
        <v>174</v>
      </c>
      <c r="BE169" s="149">
        <f>IF(N169="základní",J169,0)</f>
        <v>0</v>
      </c>
      <c r="BF169" s="149">
        <f>IF(N169="snížená",J169,0)</f>
        <v>0</v>
      </c>
      <c r="BG169" s="149">
        <f>IF(N169="zákl. přenesená",J169,0)</f>
        <v>0</v>
      </c>
      <c r="BH169" s="149">
        <f>IF(N169="sníž. přenesená",J169,0)</f>
        <v>0</v>
      </c>
      <c r="BI169" s="149">
        <f>IF(N169="nulová",J169,0)</f>
        <v>0</v>
      </c>
      <c r="BJ169" s="17" t="s">
        <v>83</v>
      </c>
      <c r="BK169" s="149">
        <f>ROUND(I169*H169,2)</f>
        <v>0</v>
      </c>
      <c r="BL169" s="17" t="s">
        <v>181</v>
      </c>
      <c r="BM169" s="148" t="s">
        <v>1475</v>
      </c>
    </row>
    <row r="170" spans="2:65" s="13" customFormat="1" ht="10">
      <c r="B170" s="157"/>
      <c r="D170" s="151" t="s">
        <v>183</v>
      </c>
      <c r="E170" s="158" t="s">
        <v>1</v>
      </c>
      <c r="F170" s="159" t="s">
        <v>1476</v>
      </c>
      <c r="H170" s="160">
        <v>3.4</v>
      </c>
      <c r="I170" s="161"/>
      <c r="L170" s="157"/>
      <c r="M170" s="162"/>
      <c r="T170" s="163"/>
      <c r="AT170" s="158" t="s">
        <v>183</v>
      </c>
      <c r="AU170" s="158" t="s">
        <v>85</v>
      </c>
      <c r="AV170" s="13" t="s">
        <v>85</v>
      </c>
      <c r="AW170" s="13" t="s">
        <v>32</v>
      </c>
      <c r="AX170" s="13" t="s">
        <v>83</v>
      </c>
      <c r="AY170" s="158" t="s">
        <v>174</v>
      </c>
    </row>
    <row r="171" spans="2:65" s="1" customFormat="1" ht="44.25" customHeight="1">
      <c r="B171" s="32"/>
      <c r="C171" s="137" t="s">
        <v>309</v>
      </c>
      <c r="D171" s="137" t="s">
        <v>176</v>
      </c>
      <c r="E171" s="138" t="s">
        <v>1477</v>
      </c>
      <c r="F171" s="139" t="s">
        <v>1478</v>
      </c>
      <c r="G171" s="140" t="s">
        <v>883</v>
      </c>
      <c r="H171" s="141">
        <v>1</v>
      </c>
      <c r="I171" s="142"/>
      <c r="J171" s="143">
        <f>ROUND(I171*H171,2)</f>
        <v>0</v>
      </c>
      <c r="K171" s="139" t="s">
        <v>180</v>
      </c>
      <c r="L171" s="32"/>
      <c r="M171" s="144" t="s">
        <v>1</v>
      </c>
      <c r="N171" s="145" t="s">
        <v>41</v>
      </c>
      <c r="P171" s="146">
        <f>O171*H171</f>
        <v>0</v>
      </c>
      <c r="Q171" s="146">
        <v>0</v>
      </c>
      <c r="R171" s="146">
        <f>Q171*H171</f>
        <v>0</v>
      </c>
      <c r="S171" s="146">
        <v>3.4000000000000002E-2</v>
      </c>
      <c r="T171" s="147">
        <f>S171*H171</f>
        <v>3.4000000000000002E-2</v>
      </c>
      <c r="AR171" s="148" t="s">
        <v>181</v>
      </c>
      <c r="AT171" s="148" t="s">
        <v>176</v>
      </c>
      <c r="AU171" s="148" t="s">
        <v>85</v>
      </c>
      <c r="AY171" s="17" t="s">
        <v>174</v>
      </c>
      <c r="BE171" s="149">
        <f>IF(N171="základní",J171,0)</f>
        <v>0</v>
      </c>
      <c r="BF171" s="149">
        <f>IF(N171="snížená",J171,0)</f>
        <v>0</v>
      </c>
      <c r="BG171" s="149">
        <f>IF(N171="zákl. přenesená",J171,0)</f>
        <v>0</v>
      </c>
      <c r="BH171" s="149">
        <f>IF(N171="sníž. přenesená",J171,0)</f>
        <v>0</v>
      </c>
      <c r="BI171" s="149">
        <f>IF(N171="nulová",J171,0)</f>
        <v>0</v>
      </c>
      <c r="BJ171" s="17" t="s">
        <v>83</v>
      </c>
      <c r="BK171" s="149">
        <f>ROUND(I171*H171,2)</f>
        <v>0</v>
      </c>
      <c r="BL171" s="17" t="s">
        <v>181</v>
      </c>
      <c r="BM171" s="148" t="s">
        <v>1479</v>
      </c>
    </row>
    <row r="172" spans="2:65" s="11" customFormat="1" ht="22.75" customHeight="1">
      <c r="B172" s="125"/>
      <c r="D172" s="126" t="s">
        <v>75</v>
      </c>
      <c r="E172" s="135" t="s">
        <v>676</v>
      </c>
      <c r="F172" s="135" t="s">
        <v>677</v>
      </c>
      <c r="I172" s="128"/>
      <c r="J172" s="136">
        <f>BK172</f>
        <v>0</v>
      </c>
      <c r="L172" s="125"/>
      <c r="M172" s="130"/>
      <c r="P172" s="131">
        <f>SUM(P173:P178)</f>
        <v>0</v>
      </c>
      <c r="R172" s="131">
        <f>SUM(R173:R178)</f>
        <v>0</v>
      </c>
      <c r="T172" s="132">
        <f>SUM(T173:T178)</f>
        <v>0</v>
      </c>
      <c r="AR172" s="126" t="s">
        <v>83</v>
      </c>
      <c r="AT172" s="133" t="s">
        <v>75</v>
      </c>
      <c r="AU172" s="133" t="s">
        <v>83</v>
      </c>
      <c r="AY172" s="126" t="s">
        <v>174</v>
      </c>
      <c r="BK172" s="134">
        <f>SUM(BK173:BK178)</f>
        <v>0</v>
      </c>
    </row>
    <row r="173" spans="2:65" s="1" customFormat="1" ht="37.75" customHeight="1">
      <c r="B173" s="32"/>
      <c r="C173" s="137" t="s">
        <v>315</v>
      </c>
      <c r="D173" s="137" t="s">
        <v>176</v>
      </c>
      <c r="E173" s="138" t="s">
        <v>1480</v>
      </c>
      <c r="F173" s="139" t="s">
        <v>1481</v>
      </c>
      <c r="G173" s="140" t="s">
        <v>231</v>
      </c>
      <c r="H173" s="141">
        <v>3.0990000000000002</v>
      </c>
      <c r="I173" s="142"/>
      <c r="J173" s="143">
        <f>ROUND(I173*H173,2)</f>
        <v>0</v>
      </c>
      <c r="K173" s="139" t="s">
        <v>180</v>
      </c>
      <c r="L173" s="32"/>
      <c r="M173" s="144" t="s">
        <v>1</v>
      </c>
      <c r="N173" s="145" t="s">
        <v>41</v>
      </c>
      <c r="P173" s="146">
        <f>O173*H173</f>
        <v>0</v>
      </c>
      <c r="Q173" s="146">
        <v>0</v>
      </c>
      <c r="R173" s="146">
        <f>Q173*H173</f>
        <v>0</v>
      </c>
      <c r="S173" s="146">
        <v>0</v>
      </c>
      <c r="T173" s="147">
        <f>S173*H173</f>
        <v>0</v>
      </c>
      <c r="AR173" s="148" t="s">
        <v>181</v>
      </c>
      <c r="AT173" s="148" t="s">
        <v>176</v>
      </c>
      <c r="AU173" s="148" t="s">
        <v>85</v>
      </c>
      <c r="AY173" s="17" t="s">
        <v>174</v>
      </c>
      <c r="BE173" s="149">
        <f>IF(N173="základní",J173,0)</f>
        <v>0</v>
      </c>
      <c r="BF173" s="149">
        <f>IF(N173="snížená",J173,0)</f>
        <v>0</v>
      </c>
      <c r="BG173" s="149">
        <f>IF(N173="zákl. přenesená",J173,0)</f>
        <v>0</v>
      </c>
      <c r="BH173" s="149">
        <f>IF(N173="sníž. přenesená",J173,0)</f>
        <v>0</v>
      </c>
      <c r="BI173" s="149">
        <f>IF(N173="nulová",J173,0)</f>
        <v>0</v>
      </c>
      <c r="BJ173" s="17" t="s">
        <v>83</v>
      </c>
      <c r="BK173" s="149">
        <f>ROUND(I173*H173,2)</f>
        <v>0</v>
      </c>
      <c r="BL173" s="17" t="s">
        <v>181</v>
      </c>
      <c r="BM173" s="148" t="s">
        <v>1482</v>
      </c>
    </row>
    <row r="174" spans="2:65" s="1" customFormat="1" ht="33" customHeight="1">
      <c r="B174" s="32"/>
      <c r="C174" s="137" t="s">
        <v>322</v>
      </c>
      <c r="D174" s="137" t="s">
        <v>176</v>
      </c>
      <c r="E174" s="138" t="s">
        <v>687</v>
      </c>
      <c r="F174" s="139" t="s">
        <v>1483</v>
      </c>
      <c r="G174" s="140" t="s">
        <v>231</v>
      </c>
      <c r="H174" s="141">
        <v>3.0990000000000002</v>
      </c>
      <c r="I174" s="142"/>
      <c r="J174" s="143">
        <f>ROUND(I174*H174,2)</f>
        <v>0</v>
      </c>
      <c r="K174" s="139" t="s">
        <v>180</v>
      </c>
      <c r="L174" s="32"/>
      <c r="M174" s="144" t="s">
        <v>1</v>
      </c>
      <c r="N174" s="145" t="s">
        <v>41</v>
      </c>
      <c r="P174" s="146">
        <f>O174*H174</f>
        <v>0</v>
      </c>
      <c r="Q174" s="146">
        <v>0</v>
      </c>
      <c r="R174" s="146">
        <f>Q174*H174</f>
        <v>0</v>
      </c>
      <c r="S174" s="146">
        <v>0</v>
      </c>
      <c r="T174" s="147">
        <f>S174*H174</f>
        <v>0</v>
      </c>
      <c r="AR174" s="148" t="s">
        <v>181</v>
      </c>
      <c r="AT174" s="148" t="s">
        <v>176</v>
      </c>
      <c r="AU174" s="148" t="s">
        <v>85</v>
      </c>
      <c r="AY174" s="17" t="s">
        <v>174</v>
      </c>
      <c r="BE174" s="149">
        <f>IF(N174="základní",J174,0)</f>
        <v>0</v>
      </c>
      <c r="BF174" s="149">
        <f>IF(N174="snížená",J174,0)</f>
        <v>0</v>
      </c>
      <c r="BG174" s="149">
        <f>IF(N174="zákl. přenesená",J174,0)</f>
        <v>0</v>
      </c>
      <c r="BH174" s="149">
        <f>IF(N174="sníž. přenesená",J174,0)</f>
        <v>0</v>
      </c>
      <c r="BI174" s="149">
        <f>IF(N174="nulová",J174,0)</f>
        <v>0</v>
      </c>
      <c r="BJ174" s="17" t="s">
        <v>83</v>
      </c>
      <c r="BK174" s="149">
        <f>ROUND(I174*H174,2)</f>
        <v>0</v>
      </c>
      <c r="BL174" s="17" t="s">
        <v>181</v>
      </c>
      <c r="BM174" s="148" t="s">
        <v>1484</v>
      </c>
    </row>
    <row r="175" spans="2:65" s="1" customFormat="1" ht="44.25" customHeight="1">
      <c r="B175" s="32"/>
      <c r="C175" s="137" t="s">
        <v>329</v>
      </c>
      <c r="D175" s="137" t="s">
        <v>176</v>
      </c>
      <c r="E175" s="138" t="s">
        <v>691</v>
      </c>
      <c r="F175" s="139" t="s">
        <v>1485</v>
      </c>
      <c r="G175" s="140" t="s">
        <v>231</v>
      </c>
      <c r="H175" s="141">
        <v>58.881</v>
      </c>
      <c r="I175" s="142"/>
      <c r="J175" s="143">
        <f>ROUND(I175*H175,2)</f>
        <v>0</v>
      </c>
      <c r="K175" s="139" t="s">
        <v>1486</v>
      </c>
      <c r="L175" s="32"/>
      <c r="M175" s="144" t="s">
        <v>1</v>
      </c>
      <c r="N175" s="145" t="s">
        <v>41</v>
      </c>
      <c r="P175" s="146">
        <f>O175*H175</f>
        <v>0</v>
      </c>
      <c r="Q175" s="146">
        <v>0</v>
      </c>
      <c r="R175" s="146">
        <f>Q175*H175</f>
        <v>0</v>
      </c>
      <c r="S175" s="146">
        <v>0</v>
      </c>
      <c r="T175" s="147">
        <f>S175*H175</f>
        <v>0</v>
      </c>
      <c r="AR175" s="148" t="s">
        <v>181</v>
      </c>
      <c r="AT175" s="148" t="s">
        <v>176</v>
      </c>
      <c r="AU175" s="148" t="s">
        <v>85</v>
      </c>
      <c r="AY175" s="17" t="s">
        <v>174</v>
      </c>
      <c r="BE175" s="149">
        <f>IF(N175="základní",J175,0)</f>
        <v>0</v>
      </c>
      <c r="BF175" s="149">
        <f>IF(N175="snížená",J175,0)</f>
        <v>0</v>
      </c>
      <c r="BG175" s="149">
        <f>IF(N175="zákl. přenesená",J175,0)</f>
        <v>0</v>
      </c>
      <c r="BH175" s="149">
        <f>IF(N175="sníž. přenesená",J175,0)</f>
        <v>0</v>
      </c>
      <c r="BI175" s="149">
        <f>IF(N175="nulová",J175,0)</f>
        <v>0</v>
      </c>
      <c r="BJ175" s="17" t="s">
        <v>83</v>
      </c>
      <c r="BK175" s="149">
        <f>ROUND(I175*H175,2)</f>
        <v>0</v>
      </c>
      <c r="BL175" s="17" t="s">
        <v>181</v>
      </c>
      <c r="BM175" s="148" t="s">
        <v>1487</v>
      </c>
    </row>
    <row r="176" spans="2:65" s="13" customFormat="1" ht="10">
      <c r="B176" s="157"/>
      <c r="D176" s="151" t="s">
        <v>183</v>
      </c>
      <c r="E176" s="158" t="s">
        <v>1</v>
      </c>
      <c r="F176" s="159" t="s">
        <v>1488</v>
      </c>
      <c r="H176" s="160">
        <v>58.881</v>
      </c>
      <c r="I176" s="161"/>
      <c r="L176" s="157"/>
      <c r="M176" s="162"/>
      <c r="T176" s="163"/>
      <c r="AT176" s="158" t="s">
        <v>183</v>
      </c>
      <c r="AU176" s="158" t="s">
        <v>85</v>
      </c>
      <c r="AV176" s="13" t="s">
        <v>85</v>
      </c>
      <c r="AW176" s="13" t="s">
        <v>32</v>
      </c>
      <c r="AX176" s="13" t="s">
        <v>83</v>
      </c>
      <c r="AY176" s="158" t="s">
        <v>174</v>
      </c>
    </row>
    <row r="177" spans="2:65" s="1" customFormat="1" ht="44.25" customHeight="1">
      <c r="B177" s="32"/>
      <c r="C177" s="137" t="s">
        <v>333</v>
      </c>
      <c r="D177" s="137" t="s">
        <v>176</v>
      </c>
      <c r="E177" s="138" t="s">
        <v>1489</v>
      </c>
      <c r="F177" s="139" t="s">
        <v>1490</v>
      </c>
      <c r="G177" s="140" t="s">
        <v>231</v>
      </c>
      <c r="H177" s="141">
        <v>5.16</v>
      </c>
      <c r="I177" s="142"/>
      <c r="J177" s="143">
        <f>ROUND(I177*H177,2)</f>
        <v>0</v>
      </c>
      <c r="K177" s="139" t="s">
        <v>1486</v>
      </c>
      <c r="L177" s="32"/>
      <c r="M177" s="144" t="s">
        <v>1</v>
      </c>
      <c r="N177" s="145" t="s">
        <v>41</v>
      </c>
      <c r="P177" s="146">
        <f>O177*H177</f>
        <v>0</v>
      </c>
      <c r="Q177" s="146">
        <v>0</v>
      </c>
      <c r="R177" s="146">
        <f>Q177*H177</f>
        <v>0</v>
      </c>
      <c r="S177" s="146">
        <v>0</v>
      </c>
      <c r="T177" s="147">
        <f>S177*H177</f>
        <v>0</v>
      </c>
      <c r="AR177" s="148" t="s">
        <v>181</v>
      </c>
      <c r="AT177" s="148" t="s">
        <v>176</v>
      </c>
      <c r="AU177" s="148" t="s">
        <v>85</v>
      </c>
      <c r="AY177" s="17" t="s">
        <v>174</v>
      </c>
      <c r="BE177" s="149">
        <f>IF(N177="základní",J177,0)</f>
        <v>0</v>
      </c>
      <c r="BF177" s="149">
        <f>IF(N177="snížená",J177,0)</f>
        <v>0</v>
      </c>
      <c r="BG177" s="149">
        <f>IF(N177="zákl. přenesená",J177,0)</f>
        <v>0</v>
      </c>
      <c r="BH177" s="149">
        <f>IF(N177="sníž. přenesená",J177,0)</f>
        <v>0</v>
      </c>
      <c r="BI177" s="149">
        <f>IF(N177="nulová",J177,0)</f>
        <v>0</v>
      </c>
      <c r="BJ177" s="17" t="s">
        <v>83</v>
      </c>
      <c r="BK177" s="149">
        <f>ROUND(I177*H177,2)</f>
        <v>0</v>
      </c>
      <c r="BL177" s="17" t="s">
        <v>181</v>
      </c>
      <c r="BM177" s="148" t="s">
        <v>1491</v>
      </c>
    </row>
    <row r="178" spans="2:65" s="13" customFormat="1" ht="10">
      <c r="B178" s="157"/>
      <c r="D178" s="151" t="s">
        <v>183</v>
      </c>
      <c r="E178" s="158" t="s">
        <v>1</v>
      </c>
      <c r="F178" s="159" t="s">
        <v>1492</v>
      </c>
      <c r="H178" s="160">
        <v>5.16</v>
      </c>
      <c r="I178" s="161"/>
      <c r="L178" s="157"/>
      <c r="M178" s="162"/>
      <c r="T178" s="163"/>
      <c r="AT178" s="158" t="s">
        <v>183</v>
      </c>
      <c r="AU178" s="158" t="s">
        <v>85</v>
      </c>
      <c r="AV178" s="13" t="s">
        <v>85</v>
      </c>
      <c r="AW178" s="13" t="s">
        <v>32</v>
      </c>
      <c r="AX178" s="13" t="s">
        <v>83</v>
      </c>
      <c r="AY178" s="158" t="s">
        <v>174</v>
      </c>
    </row>
    <row r="179" spans="2:65" s="11" customFormat="1" ht="22.75" customHeight="1">
      <c r="B179" s="125"/>
      <c r="D179" s="126" t="s">
        <v>75</v>
      </c>
      <c r="E179" s="135" t="s">
        <v>704</v>
      </c>
      <c r="F179" s="135" t="s">
        <v>705</v>
      </c>
      <c r="I179" s="128"/>
      <c r="J179" s="136">
        <f>BK179</f>
        <v>0</v>
      </c>
      <c r="L179" s="125"/>
      <c r="M179" s="130"/>
      <c r="P179" s="131">
        <f>P180</f>
        <v>0</v>
      </c>
      <c r="R179" s="131">
        <f>R180</f>
        <v>0</v>
      </c>
      <c r="T179" s="132">
        <f>T180</f>
        <v>0</v>
      </c>
      <c r="AR179" s="126" t="s">
        <v>83</v>
      </c>
      <c r="AT179" s="133" t="s">
        <v>75</v>
      </c>
      <c r="AU179" s="133" t="s">
        <v>83</v>
      </c>
      <c r="AY179" s="126" t="s">
        <v>174</v>
      </c>
      <c r="BK179" s="134">
        <f>BK180</f>
        <v>0</v>
      </c>
    </row>
    <row r="180" spans="2:65" s="1" customFormat="1" ht="49" customHeight="1">
      <c r="B180" s="32"/>
      <c r="C180" s="137" t="s">
        <v>339</v>
      </c>
      <c r="D180" s="137" t="s">
        <v>176</v>
      </c>
      <c r="E180" s="138" t="s">
        <v>1493</v>
      </c>
      <c r="F180" s="139" t="s">
        <v>1494</v>
      </c>
      <c r="G180" s="140" t="s">
        <v>231</v>
      </c>
      <c r="H180" s="141">
        <v>5.0049999999999999</v>
      </c>
      <c r="I180" s="142"/>
      <c r="J180" s="143">
        <f>ROUND(I180*H180,2)</f>
        <v>0</v>
      </c>
      <c r="K180" s="139" t="s">
        <v>180</v>
      </c>
      <c r="L180" s="32"/>
      <c r="M180" s="144" t="s">
        <v>1</v>
      </c>
      <c r="N180" s="145" t="s">
        <v>41</v>
      </c>
      <c r="P180" s="146">
        <f>O180*H180</f>
        <v>0</v>
      </c>
      <c r="Q180" s="146">
        <v>0</v>
      </c>
      <c r="R180" s="146">
        <f>Q180*H180</f>
        <v>0</v>
      </c>
      <c r="S180" s="146">
        <v>0</v>
      </c>
      <c r="T180" s="147">
        <f>S180*H180</f>
        <v>0</v>
      </c>
      <c r="AR180" s="148" t="s">
        <v>181</v>
      </c>
      <c r="AT180" s="148" t="s">
        <v>176</v>
      </c>
      <c r="AU180" s="148" t="s">
        <v>85</v>
      </c>
      <c r="AY180" s="17" t="s">
        <v>174</v>
      </c>
      <c r="BE180" s="149">
        <f>IF(N180="základní",J180,0)</f>
        <v>0</v>
      </c>
      <c r="BF180" s="149">
        <f>IF(N180="snížená",J180,0)</f>
        <v>0</v>
      </c>
      <c r="BG180" s="149">
        <f>IF(N180="zákl. přenesená",J180,0)</f>
        <v>0</v>
      </c>
      <c r="BH180" s="149">
        <f>IF(N180="sníž. přenesená",J180,0)</f>
        <v>0</v>
      </c>
      <c r="BI180" s="149">
        <f>IF(N180="nulová",J180,0)</f>
        <v>0</v>
      </c>
      <c r="BJ180" s="17" t="s">
        <v>83</v>
      </c>
      <c r="BK180" s="149">
        <f>ROUND(I180*H180,2)</f>
        <v>0</v>
      </c>
      <c r="BL180" s="17" t="s">
        <v>181</v>
      </c>
      <c r="BM180" s="148" t="s">
        <v>1495</v>
      </c>
    </row>
    <row r="181" spans="2:65" s="11" customFormat="1" ht="25.9" customHeight="1">
      <c r="B181" s="125"/>
      <c r="D181" s="126" t="s">
        <v>75</v>
      </c>
      <c r="E181" s="127" t="s">
        <v>710</v>
      </c>
      <c r="F181" s="127" t="s">
        <v>711</v>
      </c>
      <c r="I181" s="128"/>
      <c r="J181" s="129">
        <f>BK181</f>
        <v>0</v>
      </c>
      <c r="L181" s="125"/>
      <c r="M181" s="130"/>
      <c r="P181" s="131">
        <f>P182</f>
        <v>0</v>
      </c>
      <c r="R181" s="131">
        <f>R182</f>
        <v>1.7120000000000003E-2</v>
      </c>
      <c r="T181" s="132">
        <f>T182</f>
        <v>5.2599999999999999E-3</v>
      </c>
      <c r="AR181" s="126" t="s">
        <v>85</v>
      </c>
      <c r="AT181" s="133" t="s">
        <v>75</v>
      </c>
      <c r="AU181" s="133" t="s">
        <v>76</v>
      </c>
      <c r="AY181" s="126" t="s">
        <v>174</v>
      </c>
      <c r="BK181" s="134">
        <f>BK182</f>
        <v>0</v>
      </c>
    </row>
    <row r="182" spans="2:65" s="11" customFormat="1" ht="22.75" customHeight="1">
      <c r="B182" s="125"/>
      <c r="D182" s="126" t="s">
        <v>75</v>
      </c>
      <c r="E182" s="135" t="s">
        <v>1496</v>
      </c>
      <c r="F182" s="135" t="s">
        <v>1497</v>
      </c>
      <c r="I182" s="128"/>
      <c r="J182" s="136">
        <f>BK182</f>
        <v>0</v>
      </c>
      <c r="L182" s="125"/>
      <c r="M182" s="130"/>
      <c r="P182" s="131">
        <f>SUM(P183:P189)</f>
        <v>0</v>
      </c>
      <c r="R182" s="131">
        <f>SUM(R183:R189)</f>
        <v>1.7120000000000003E-2</v>
      </c>
      <c r="T182" s="132">
        <f>SUM(T183:T189)</f>
        <v>5.2599999999999999E-3</v>
      </c>
      <c r="AR182" s="126" t="s">
        <v>85</v>
      </c>
      <c r="AT182" s="133" t="s">
        <v>75</v>
      </c>
      <c r="AU182" s="133" t="s">
        <v>83</v>
      </c>
      <c r="AY182" s="126" t="s">
        <v>174</v>
      </c>
      <c r="BK182" s="134">
        <f>SUM(BK183:BK189)</f>
        <v>0</v>
      </c>
    </row>
    <row r="183" spans="2:65" s="1" customFormat="1" ht="24.15" customHeight="1">
      <c r="B183" s="32"/>
      <c r="C183" s="137" t="s">
        <v>344</v>
      </c>
      <c r="D183" s="137" t="s">
        <v>176</v>
      </c>
      <c r="E183" s="138" t="s">
        <v>1498</v>
      </c>
      <c r="F183" s="139" t="s">
        <v>1499</v>
      </c>
      <c r="G183" s="140" t="s">
        <v>883</v>
      </c>
      <c r="H183" s="141">
        <v>2</v>
      </c>
      <c r="I183" s="142"/>
      <c r="J183" s="143">
        <f>ROUND(I183*H183,2)</f>
        <v>0</v>
      </c>
      <c r="K183" s="139" t="s">
        <v>180</v>
      </c>
      <c r="L183" s="32"/>
      <c r="M183" s="144" t="s">
        <v>1</v>
      </c>
      <c r="N183" s="145" t="s">
        <v>41</v>
      </c>
      <c r="P183" s="146">
        <f>O183*H183</f>
        <v>0</v>
      </c>
      <c r="Q183" s="146">
        <v>0</v>
      </c>
      <c r="R183" s="146">
        <f>Q183*H183</f>
        <v>0</v>
      </c>
      <c r="S183" s="146">
        <v>0</v>
      </c>
      <c r="T183" s="147">
        <f>S183*H183</f>
        <v>0</v>
      </c>
      <c r="AR183" s="148" t="s">
        <v>272</v>
      </c>
      <c r="AT183" s="148" t="s">
        <v>176</v>
      </c>
      <c r="AU183" s="148" t="s">
        <v>85</v>
      </c>
      <c r="AY183" s="17" t="s">
        <v>174</v>
      </c>
      <c r="BE183" s="149">
        <f>IF(N183="základní",J183,0)</f>
        <v>0</v>
      </c>
      <c r="BF183" s="149">
        <f>IF(N183="snížená",J183,0)</f>
        <v>0</v>
      </c>
      <c r="BG183" s="149">
        <f>IF(N183="zákl. přenesená",J183,0)</f>
        <v>0</v>
      </c>
      <c r="BH183" s="149">
        <f>IF(N183="sníž. přenesená",J183,0)</f>
        <v>0</v>
      </c>
      <c r="BI183" s="149">
        <f>IF(N183="nulová",J183,0)</f>
        <v>0</v>
      </c>
      <c r="BJ183" s="17" t="s">
        <v>83</v>
      </c>
      <c r="BK183" s="149">
        <f>ROUND(I183*H183,2)</f>
        <v>0</v>
      </c>
      <c r="BL183" s="17" t="s">
        <v>272</v>
      </c>
      <c r="BM183" s="148" t="s">
        <v>1500</v>
      </c>
    </row>
    <row r="184" spans="2:65" s="1" customFormat="1" ht="24.15" customHeight="1">
      <c r="B184" s="32"/>
      <c r="C184" s="137" t="s">
        <v>349</v>
      </c>
      <c r="D184" s="137" t="s">
        <v>176</v>
      </c>
      <c r="E184" s="138" t="s">
        <v>1501</v>
      </c>
      <c r="F184" s="139" t="s">
        <v>1502</v>
      </c>
      <c r="G184" s="140" t="s">
        <v>439</v>
      </c>
      <c r="H184" s="141">
        <v>2</v>
      </c>
      <c r="I184" s="142"/>
      <c r="J184" s="143">
        <f>ROUND(I184*H184,2)</f>
        <v>0</v>
      </c>
      <c r="K184" s="139" t="s">
        <v>180</v>
      </c>
      <c r="L184" s="32"/>
      <c r="M184" s="144" t="s">
        <v>1</v>
      </c>
      <c r="N184" s="145" t="s">
        <v>41</v>
      </c>
      <c r="P184" s="146">
        <f>O184*H184</f>
        <v>0</v>
      </c>
      <c r="Q184" s="146">
        <v>0</v>
      </c>
      <c r="R184" s="146">
        <f>Q184*H184</f>
        <v>0</v>
      </c>
      <c r="S184" s="146">
        <v>2.63E-3</v>
      </c>
      <c r="T184" s="147">
        <f>S184*H184</f>
        <v>5.2599999999999999E-3</v>
      </c>
      <c r="AR184" s="148" t="s">
        <v>272</v>
      </c>
      <c r="AT184" s="148" t="s">
        <v>176</v>
      </c>
      <c r="AU184" s="148" t="s">
        <v>85</v>
      </c>
      <c r="AY184" s="17" t="s">
        <v>174</v>
      </c>
      <c r="BE184" s="149">
        <f>IF(N184="základní",J184,0)</f>
        <v>0</v>
      </c>
      <c r="BF184" s="149">
        <f>IF(N184="snížená",J184,0)</f>
        <v>0</v>
      </c>
      <c r="BG184" s="149">
        <f>IF(N184="zákl. přenesená",J184,0)</f>
        <v>0</v>
      </c>
      <c r="BH184" s="149">
        <f>IF(N184="sníž. přenesená",J184,0)</f>
        <v>0</v>
      </c>
      <c r="BI184" s="149">
        <f>IF(N184="nulová",J184,0)</f>
        <v>0</v>
      </c>
      <c r="BJ184" s="17" t="s">
        <v>83</v>
      </c>
      <c r="BK184" s="149">
        <f>ROUND(I184*H184,2)</f>
        <v>0</v>
      </c>
      <c r="BL184" s="17" t="s">
        <v>272</v>
      </c>
      <c r="BM184" s="148" t="s">
        <v>1503</v>
      </c>
    </row>
    <row r="185" spans="2:65" s="1" customFormat="1" ht="24.15" customHeight="1">
      <c r="B185" s="32"/>
      <c r="C185" s="137" t="s">
        <v>354</v>
      </c>
      <c r="D185" s="137" t="s">
        <v>176</v>
      </c>
      <c r="E185" s="138" t="s">
        <v>1504</v>
      </c>
      <c r="F185" s="139" t="s">
        <v>1505</v>
      </c>
      <c r="G185" s="140" t="s">
        <v>883</v>
      </c>
      <c r="H185" s="141">
        <v>2</v>
      </c>
      <c r="I185" s="142"/>
      <c r="J185" s="143">
        <f>ROUND(I185*H185,2)</f>
        <v>0</v>
      </c>
      <c r="K185" s="139" t="s">
        <v>180</v>
      </c>
      <c r="L185" s="32"/>
      <c r="M185" s="144" t="s">
        <v>1</v>
      </c>
      <c r="N185" s="145" t="s">
        <v>41</v>
      </c>
      <c r="P185" s="146">
        <f>O185*H185</f>
        <v>0</v>
      </c>
      <c r="Q185" s="146">
        <v>1E-3</v>
      </c>
      <c r="R185" s="146">
        <f>Q185*H185</f>
        <v>2E-3</v>
      </c>
      <c r="S185" s="146">
        <v>0</v>
      </c>
      <c r="T185" s="147">
        <f>S185*H185</f>
        <v>0</v>
      </c>
      <c r="AR185" s="148" t="s">
        <v>272</v>
      </c>
      <c r="AT185" s="148" t="s">
        <v>176</v>
      </c>
      <c r="AU185" s="148" t="s">
        <v>85</v>
      </c>
      <c r="AY185" s="17" t="s">
        <v>174</v>
      </c>
      <c r="BE185" s="149">
        <f>IF(N185="základní",J185,0)</f>
        <v>0</v>
      </c>
      <c r="BF185" s="149">
        <f>IF(N185="snížená",J185,0)</f>
        <v>0</v>
      </c>
      <c r="BG185" s="149">
        <f>IF(N185="zákl. přenesená",J185,0)</f>
        <v>0</v>
      </c>
      <c r="BH185" s="149">
        <f>IF(N185="sníž. přenesená",J185,0)</f>
        <v>0</v>
      </c>
      <c r="BI185" s="149">
        <f>IF(N185="nulová",J185,0)</f>
        <v>0</v>
      </c>
      <c r="BJ185" s="17" t="s">
        <v>83</v>
      </c>
      <c r="BK185" s="149">
        <f>ROUND(I185*H185,2)</f>
        <v>0</v>
      </c>
      <c r="BL185" s="17" t="s">
        <v>272</v>
      </c>
      <c r="BM185" s="148" t="s">
        <v>1506</v>
      </c>
    </row>
    <row r="186" spans="2:65" s="1" customFormat="1" ht="16.5" customHeight="1">
      <c r="B186" s="32"/>
      <c r="C186" s="137" t="s">
        <v>359</v>
      </c>
      <c r="D186" s="137" t="s">
        <v>176</v>
      </c>
      <c r="E186" s="138" t="s">
        <v>1507</v>
      </c>
      <c r="F186" s="139" t="s">
        <v>1508</v>
      </c>
      <c r="G186" s="140" t="s">
        <v>439</v>
      </c>
      <c r="H186" s="141">
        <v>9</v>
      </c>
      <c r="I186" s="142"/>
      <c r="J186" s="143">
        <f>ROUND(I186*H186,2)</f>
        <v>0</v>
      </c>
      <c r="K186" s="139" t="s">
        <v>180</v>
      </c>
      <c r="L186" s="32"/>
      <c r="M186" s="144" t="s">
        <v>1</v>
      </c>
      <c r="N186" s="145" t="s">
        <v>41</v>
      </c>
      <c r="P186" s="146">
        <f>O186*H186</f>
        <v>0</v>
      </c>
      <c r="Q186" s="146">
        <v>1.6800000000000001E-3</v>
      </c>
      <c r="R186" s="146">
        <f>Q186*H186</f>
        <v>1.5120000000000001E-2</v>
      </c>
      <c r="S186" s="146">
        <v>0</v>
      </c>
      <c r="T186" s="147">
        <f>S186*H186</f>
        <v>0</v>
      </c>
      <c r="AR186" s="148" t="s">
        <v>272</v>
      </c>
      <c r="AT186" s="148" t="s">
        <v>176</v>
      </c>
      <c r="AU186" s="148" t="s">
        <v>85</v>
      </c>
      <c r="AY186" s="17" t="s">
        <v>174</v>
      </c>
      <c r="BE186" s="149">
        <f>IF(N186="základní",J186,0)</f>
        <v>0</v>
      </c>
      <c r="BF186" s="149">
        <f>IF(N186="snížená",J186,0)</f>
        <v>0</v>
      </c>
      <c r="BG186" s="149">
        <f>IF(N186="zákl. přenesená",J186,0)</f>
        <v>0</v>
      </c>
      <c r="BH186" s="149">
        <f>IF(N186="sníž. přenesená",J186,0)</f>
        <v>0</v>
      </c>
      <c r="BI186" s="149">
        <f>IF(N186="nulová",J186,0)</f>
        <v>0</v>
      </c>
      <c r="BJ186" s="17" t="s">
        <v>83</v>
      </c>
      <c r="BK186" s="149">
        <f>ROUND(I186*H186,2)</f>
        <v>0</v>
      </c>
      <c r="BL186" s="17" t="s">
        <v>272</v>
      </c>
      <c r="BM186" s="148" t="s">
        <v>1509</v>
      </c>
    </row>
    <row r="187" spans="2:65" s="13" customFormat="1" ht="10">
      <c r="B187" s="157"/>
      <c r="D187" s="151" t="s">
        <v>183</v>
      </c>
      <c r="E187" s="158" t="s">
        <v>1</v>
      </c>
      <c r="F187" s="159" t="s">
        <v>1510</v>
      </c>
      <c r="H187" s="160">
        <v>9</v>
      </c>
      <c r="I187" s="161"/>
      <c r="L187" s="157"/>
      <c r="M187" s="162"/>
      <c r="T187" s="163"/>
      <c r="AT187" s="158" t="s">
        <v>183</v>
      </c>
      <c r="AU187" s="158" t="s">
        <v>85</v>
      </c>
      <c r="AV187" s="13" t="s">
        <v>85</v>
      </c>
      <c r="AW187" s="13" t="s">
        <v>32</v>
      </c>
      <c r="AX187" s="13" t="s">
        <v>83</v>
      </c>
      <c r="AY187" s="158" t="s">
        <v>174</v>
      </c>
    </row>
    <row r="188" spans="2:65" s="1" customFormat="1" ht="24.15" customHeight="1">
      <c r="B188" s="32"/>
      <c r="C188" s="137" t="s">
        <v>363</v>
      </c>
      <c r="D188" s="137" t="s">
        <v>176</v>
      </c>
      <c r="E188" s="138" t="s">
        <v>1511</v>
      </c>
      <c r="F188" s="139" t="s">
        <v>1512</v>
      </c>
      <c r="G188" s="140" t="s">
        <v>439</v>
      </c>
      <c r="H188" s="141">
        <v>9</v>
      </c>
      <c r="I188" s="142"/>
      <c r="J188" s="143">
        <f>ROUND(I188*H188,2)</f>
        <v>0</v>
      </c>
      <c r="K188" s="139" t="s">
        <v>180</v>
      </c>
      <c r="L188" s="32"/>
      <c r="M188" s="144" t="s">
        <v>1</v>
      </c>
      <c r="N188" s="145" t="s">
        <v>41</v>
      </c>
      <c r="P188" s="146">
        <f>O188*H188</f>
        <v>0</v>
      </c>
      <c r="Q188" s="146">
        <v>0</v>
      </c>
      <c r="R188" s="146">
        <f>Q188*H188</f>
        <v>0</v>
      </c>
      <c r="S188" s="146">
        <v>0</v>
      </c>
      <c r="T188" s="147">
        <f>S188*H188</f>
        <v>0</v>
      </c>
      <c r="AR188" s="148" t="s">
        <v>272</v>
      </c>
      <c r="AT188" s="148" t="s">
        <v>176</v>
      </c>
      <c r="AU188" s="148" t="s">
        <v>85</v>
      </c>
      <c r="AY188" s="17" t="s">
        <v>174</v>
      </c>
      <c r="BE188" s="149">
        <f>IF(N188="základní",J188,0)</f>
        <v>0</v>
      </c>
      <c r="BF188" s="149">
        <f>IF(N188="snížená",J188,0)</f>
        <v>0</v>
      </c>
      <c r="BG188" s="149">
        <f>IF(N188="zákl. přenesená",J188,0)</f>
        <v>0</v>
      </c>
      <c r="BH188" s="149">
        <f>IF(N188="sníž. přenesená",J188,0)</f>
        <v>0</v>
      </c>
      <c r="BI188" s="149">
        <f>IF(N188="nulová",J188,0)</f>
        <v>0</v>
      </c>
      <c r="BJ188" s="17" t="s">
        <v>83</v>
      </c>
      <c r="BK188" s="149">
        <f>ROUND(I188*H188,2)</f>
        <v>0</v>
      </c>
      <c r="BL188" s="17" t="s">
        <v>272</v>
      </c>
      <c r="BM188" s="148" t="s">
        <v>1513</v>
      </c>
    </row>
    <row r="189" spans="2:65" s="1" customFormat="1" ht="49" customHeight="1">
      <c r="B189" s="32"/>
      <c r="C189" s="137" t="s">
        <v>369</v>
      </c>
      <c r="D189" s="137" t="s">
        <v>176</v>
      </c>
      <c r="E189" s="138" t="s">
        <v>1514</v>
      </c>
      <c r="F189" s="139" t="s">
        <v>1515</v>
      </c>
      <c r="G189" s="140" t="s">
        <v>231</v>
      </c>
      <c r="H189" s="141">
        <v>1.7000000000000001E-2</v>
      </c>
      <c r="I189" s="142"/>
      <c r="J189" s="143">
        <f>ROUND(I189*H189,2)</f>
        <v>0</v>
      </c>
      <c r="K189" s="139" t="s">
        <v>180</v>
      </c>
      <c r="L189" s="32"/>
      <c r="M189" s="192" t="s">
        <v>1</v>
      </c>
      <c r="N189" s="193" t="s">
        <v>41</v>
      </c>
      <c r="O189" s="194"/>
      <c r="P189" s="195">
        <f>O189*H189</f>
        <v>0</v>
      </c>
      <c r="Q189" s="195">
        <v>0</v>
      </c>
      <c r="R189" s="195">
        <f>Q189*H189</f>
        <v>0</v>
      </c>
      <c r="S189" s="195">
        <v>0</v>
      </c>
      <c r="T189" s="196">
        <f>S189*H189</f>
        <v>0</v>
      </c>
      <c r="AR189" s="148" t="s">
        <v>272</v>
      </c>
      <c r="AT189" s="148" t="s">
        <v>176</v>
      </c>
      <c r="AU189" s="148" t="s">
        <v>85</v>
      </c>
      <c r="AY189" s="17" t="s">
        <v>174</v>
      </c>
      <c r="BE189" s="149">
        <f>IF(N189="základní",J189,0)</f>
        <v>0</v>
      </c>
      <c r="BF189" s="149">
        <f>IF(N189="snížená",J189,0)</f>
        <v>0</v>
      </c>
      <c r="BG189" s="149">
        <f>IF(N189="zákl. přenesená",J189,0)</f>
        <v>0</v>
      </c>
      <c r="BH189" s="149">
        <f>IF(N189="sníž. přenesená",J189,0)</f>
        <v>0</v>
      </c>
      <c r="BI189" s="149">
        <f>IF(N189="nulová",J189,0)</f>
        <v>0</v>
      </c>
      <c r="BJ189" s="17" t="s">
        <v>83</v>
      </c>
      <c r="BK189" s="149">
        <f>ROUND(I189*H189,2)</f>
        <v>0</v>
      </c>
      <c r="BL189" s="17" t="s">
        <v>272</v>
      </c>
      <c r="BM189" s="148" t="s">
        <v>1516</v>
      </c>
    </row>
    <row r="190" spans="2:65" s="1" customFormat="1" ht="7" customHeight="1">
      <c r="B190" s="44"/>
      <c r="C190" s="45"/>
      <c r="D190" s="45"/>
      <c r="E190" s="45"/>
      <c r="F190" s="45"/>
      <c r="G190" s="45"/>
      <c r="H190" s="45"/>
      <c r="I190" s="45"/>
      <c r="J190" s="45"/>
      <c r="K190" s="45"/>
      <c r="L190" s="32"/>
    </row>
  </sheetData>
  <sheetProtection algorithmName="SHA-512" hashValue="0BA//CCBOGbU7dHAQ9PpwLFLwAb9S8Wn4ob5rSkodwtEdSeJzPS0TQ9u4I8f2f9N3xvusS93QpuKlfyLPL98Gg==" saltValue="bQk7UF5xmHLZbk/FQ0DuzdqcaCZV/kgCrp+H2VF7WAhP8f7b8bnrJ/XpqHyN/MG43t0yLFdQDd8wo07BMHPkVg==" spinCount="100000" sheet="1" objects="1" scenarios="1" formatColumns="0" formatRows="0" autoFilter="0"/>
  <autoFilter ref="C127:K189" xr:uid="{00000000-0009-0000-0000-000002000000}"/>
  <mergeCells count="12">
    <mergeCell ref="E120:H120"/>
    <mergeCell ref="L2:V2"/>
    <mergeCell ref="E85:H85"/>
    <mergeCell ref="E87:H87"/>
    <mergeCell ref="E89:H89"/>
    <mergeCell ref="E116:H116"/>
    <mergeCell ref="E118:H11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38"/>
  <sheetViews>
    <sheetView showGridLines="0" workbookViewId="0"/>
  </sheetViews>
  <sheetFormatPr defaultRowHeight="14.5"/>
  <cols>
    <col min="1" max="1" width="8.33203125" customWidth="1"/>
    <col min="2" max="2" width="1.218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1" width="22.33203125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232"/>
      <c r="M2" s="232"/>
      <c r="N2" s="232"/>
      <c r="O2" s="232"/>
      <c r="P2" s="232"/>
      <c r="Q2" s="232"/>
      <c r="R2" s="232"/>
      <c r="S2" s="232"/>
      <c r="T2" s="232"/>
      <c r="U2" s="232"/>
      <c r="V2" s="232"/>
      <c r="AT2" s="17" t="s">
        <v>94</v>
      </c>
    </row>
    <row r="3" spans="2:46" ht="7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2:46" ht="25" customHeight="1">
      <c r="B4" s="20"/>
      <c r="D4" s="21" t="s">
        <v>102</v>
      </c>
      <c r="L4" s="20"/>
      <c r="M4" s="94" t="s">
        <v>10</v>
      </c>
      <c r="AT4" s="17" t="s">
        <v>4</v>
      </c>
    </row>
    <row r="5" spans="2:46" ht="7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26.25" customHeight="1">
      <c r="B7" s="20"/>
      <c r="E7" s="247" t="str">
        <f>'Rekapitulace stavby'!K6</f>
        <v>Výměna a zateplení obvodového pláště společenského centra Rychnov nad Kněžnou - I.etapa</v>
      </c>
      <c r="F7" s="248"/>
      <c r="G7" s="248"/>
      <c r="H7" s="248"/>
      <c r="L7" s="20"/>
    </row>
    <row r="8" spans="2:46" ht="12" customHeight="1">
      <c r="B8" s="20"/>
      <c r="D8" s="27" t="s">
        <v>111</v>
      </c>
      <c r="L8" s="20"/>
    </row>
    <row r="9" spans="2:46" s="1" customFormat="1" ht="16.5" customHeight="1">
      <c r="B9" s="32"/>
      <c r="E9" s="247" t="s">
        <v>114</v>
      </c>
      <c r="F9" s="249"/>
      <c r="G9" s="249"/>
      <c r="H9" s="249"/>
      <c r="L9" s="32"/>
    </row>
    <row r="10" spans="2:46" s="1" customFormat="1" ht="12" customHeight="1">
      <c r="B10" s="32"/>
      <c r="D10" s="27" t="s">
        <v>1399</v>
      </c>
      <c r="L10" s="32"/>
    </row>
    <row r="11" spans="2:46" s="1" customFormat="1" ht="16.5" customHeight="1">
      <c r="B11" s="32"/>
      <c r="E11" s="205" t="s">
        <v>1517</v>
      </c>
      <c r="F11" s="249"/>
      <c r="G11" s="249"/>
      <c r="H11" s="249"/>
      <c r="L11" s="32"/>
    </row>
    <row r="12" spans="2:46" s="1" customFormat="1" ht="10">
      <c r="B12" s="32"/>
      <c r="L12" s="32"/>
    </row>
    <row r="13" spans="2:46" s="1" customFormat="1" ht="12" customHeight="1">
      <c r="B13" s="32"/>
      <c r="D13" s="27" t="s">
        <v>18</v>
      </c>
      <c r="F13" s="25" t="s">
        <v>1</v>
      </c>
      <c r="I13" s="27" t="s">
        <v>19</v>
      </c>
      <c r="J13" s="25" t="s">
        <v>1</v>
      </c>
      <c r="L13" s="32"/>
    </row>
    <row r="14" spans="2:46" s="1" customFormat="1" ht="12" customHeight="1">
      <c r="B14" s="32"/>
      <c r="D14" s="27" t="s">
        <v>20</v>
      </c>
      <c r="F14" s="25" t="s">
        <v>21</v>
      </c>
      <c r="I14" s="27" t="s">
        <v>22</v>
      </c>
      <c r="J14" s="52" t="str">
        <f>'Rekapitulace stavby'!AN8</f>
        <v>4. 9. 2024</v>
      </c>
      <c r="L14" s="32"/>
    </row>
    <row r="15" spans="2:46" s="1" customFormat="1" ht="10.75" customHeight="1">
      <c r="B15" s="32"/>
      <c r="L15" s="32"/>
    </row>
    <row r="16" spans="2:46" s="1" customFormat="1" ht="12" customHeight="1">
      <c r="B16" s="32"/>
      <c r="D16" s="27" t="s">
        <v>24</v>
      </c>
      <c r="I16" s="27" t="s">
        <v>25</v>
      </c>
      <c r="J16" s="25" t="s">
        <v>1</v>
      </c>
      <c r="L16" s="32"/>
    </row>
    <row r="17" spans="2:12" s="1" customFormat="1" ht="18" customHeight="1">
      <c r="B17" s="32"/>
      <c r="E17" s="25" t="s">
        <v>26</v>
      </c>
      <c r="I17" s="27" t="s">
        <v>27</v>
      </c>
      <c r="J17" s="25" t="s">
        <v>1</v>
      </c>
      <c r="L17" s="32"/>
    </row>
    <row r="18" spans="2:12" s="1" customFormat="1" ht="7" customHeight="1">
      <c r="B18" s="32"/>
      <c r="L18" s="32"/>
    </row>
    <row r="19" spans="2:12" s="1" customFormat="1" ht="12" customHeight="1">
      <c r="B19" s="32"/>
      <c r="D19" s="27" t="s">
        <v>28</v>
      </c>
      <c r="I19" s="27" t="s">
        <v>25</v>
      </c>
      <c r="J19" s="28" t="str">
        <f>'Rekapitulace stavby'!AN13</f>
        <v>Vyplň údaj</v>
      </c>
      <c r="L19" s="32"/>
    </row>
    <row r="20" spans="2:12" s="1" customFormat="1" ht="18" customHeight="1">
      <c r="B20" s="32"/>
      <c r="E20" s="250" t="str">
        <f>'Rekapitulace stavby'!E14</f>
        <v>Vyplň údaj</v>
      </c>
      <c r="F20" s="231"/>
      <c r="G20" s="231"/>
      <c r="H20" s="231"/>
      <c r="I20" s="27" t="s">
        <v>27</v>
      </c>
      <c r="J20" s="28" t="str">
        <f>'Rekapitulace stavby'!AN14</f>
        <v>Vyplň údaj</v>
      </c>
      <c r="L20" s="32"/>
    </row>
    <row r="21" spans="2:12" s="1" customFormat="1" ht="7" customHeight="1">
      <c r="B21" s="32"/>
      <c r="L21" s="32"/>
    </row>
    <row r="22" spans="2:12" s="1" customFormat="1" ht="12" customHeight="1">
      <c r="B22" s="32"/>
      <c r="D22" s="27" t="s">
        <v>30</v>
      </c>
      <c r="I22" s="27" t="s">
        <v>25</v>
      </c>
      <c r="J22" s="25" t="s">
        <v>1</v>
      </c>
      <c r="L22" s="32"/>
    </row>
    <row r="23" spans="2:12" s="1" customFormat="1" ht="18" customHeight="1">
      <c r="B23" s="32"/>
      <c r="E23" s="25" t="s">
        <v>31</v>
      </c>
      <c r="I23" s="27" t="s">
        <v>27</v>
      </c>
      <c r="J23" s="25" t="s">
        <v>1</v>
      </c>
      <c r="L23" s="32"/>
    </row>
    <row r="24" spans="2:12" s="1" customFormat="1" ht="7" customHeight="1">
      <c r="B24" s="32"/>
      <c r="L24" s="32"/>
    </row>
    <row r="25" spans="2:12" s="1" customFormat="1" ht="12" customHeight="1">
      <c r="B25" s="32"/>
      <c r="D25" s="27" t="s">
        <v>33</v>
      </c>
      <c r="I25" s="27" t="s">
        <v>25</v>
      </c>
      <c r="J25" s="25" t="s">
        <v>1</v>
      </c>
      <c r="L25" s="32"/>
    </row>
    <row r="26" spans="2:12" s="1" customFormat="1" ht="18" customHeight="1">
      <c r="B26" s="32"/>
      <c r="E26" s="25" t="s">
        <v>34</v>
      </c>
      <c r="I26" s="27" t="s">
        <v>27</v>
      </c>
      <c r="J26" s="25" t="s">
        <v>1</v>
      </c>
      <c r="L26" s="32"/>
    </row>
    <row r="27" spans="2:12" s="1" customFormat="1" ht="7" customHeight="1">
      <c r="B27" s="32"/>
      <c r="L27" s="32"/>
    </row>
    <row r="28" spans="2:12" s="1" customFormat="1" ht="12" customHeight="1">
      <c r="B28" s="32"/>
      <c r="D28" s="27" t="s">
        <v>35</v>
      </c>
      <c r="L28" s="32"/>
    </row>
    <row r="29" spans="2:12" s="7" customFormat="1" ht="16.5" customHeight="1">
      <c r="B29" s="95"/>
      <c r="E29" s="236" t="s">
        <v>1</v>
      </c>
      <c r="F29" s="236"/>
      <c r="G29" s="236"/>
      <c r="H29" s="236"/>
      <c r="L29" s="95"/>
    </row>
    <row r="30" spans="2:12" s="1" customFormat="1" ht="7" customHeight="1">
      <c r="B30" s="32"/>
      <c r="L30" s="32"/>
    </row>
    <row r="31" spans="2:12" s="1" customFormat="1" ht="7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25.4" customHeight="1">
      <c r="B32" s="32"/>
      <c r="D32" s="96" t="s">
        <v>36</v>
      </c>
      <c r="J32" s="66">
        <f>ROUND(J122, 2)</f>
        <v>0</v>
      </c>
      <c r="L32" s="32"/>
    </row>
    <row r="33" spans="2:12" s="1" customFormat="1" ht="7" customHeight="1">
      <c r="B33" s="32"/>
      <c r="D33" s="53"/>
      <c r="E33" s="53"/>
      <c r="F33" s="53"/>
      <c r="G33" s="53"/>
      <c r="H33" s="53"/>
      <c r="I33" s="53"/>
      <c r="J33" s="53"/>
      <c r="K33" s="53"/>
      <c r="L33" s="32"/>
    </row>
    <row r="34" spans="2:12" s="1" customFormat="1" ht="14.4" customHeight="1">
      <c r="B34" s="32"/>
      <c r="F34" s="35" t="s">
        <v>38</v>
      </c>
      <c r="I34" s="35" t="s">
        <v>37</v>
      </c>
      <c r="J34" s="35" t="s">
        <v>39</v>
      </c>
      <c r="L34" s="32"/>
    </row>
    <row r="35" spans="2:12" s="1" customFormat="1" ht="14.4" customHeight="1">
      <c r="B35" s="32"/>
      <c r="D35" s="55" t="s">
        <v>40</v>
      </c>
      <c r="E35" s="27" t="s">
        <v>41</v>
      </c>
      <c r="F35" s="86">
        <f>ROUND((SUM(BE122:BE137)),  2)</f>
        <v>0</v>
      </c>
      <c r="I35" s="97">
        <v>0.21</v>
      </c>
      <c r="J35" s="86">
        <f>ROUND(((SUM(BE122:BE137))*I35),  2)</f>
        <v>0</v>
      </c>
      <c r="L35" s="32"/>
    </row>
    <row r="36" spans="2:12" s="1" customFormat="1" ht="14.4" customHeight="1">
      <c r="B36" s="32"/>
      <c r="E36" s="27" t="s">
        <v>42</v>
      </c>
      <c r="F36" s="86">
        <f>ROUND((SUM(BF122:BF137)),  2)</f>
        <v>0</v>
      </c>
      <c r="I36" s="97">
        <v>0.15</v>
      </c>
      <c r="J36" s="86">
        <f>ROUND(((SUM(BF122:BF137))*I36),  2)</f>
        <v>0</v>
      </c>
      <c r="L36" s="32"/>
    </row>
    <row r="37" spans="2:12" s="1" customFormat="1" ht="14.4" hidden="1" customHeight="1">
      <c r="B37" s="32"/>
      <c r="E37" s="27" t="s">
        <v>43</v>
      </c>
      <c r="F37" s="86">
        <f>ROUND((SUM(BG122:BG137)),  2)</f>
        <v>0</v>
      </c>
      <c r="I37" s="97">
        <v>0.21</v>
      </c>
      <c r="J37" s="86">
        <f>0</f>
        <v>0</v>
      </c>
      <c r="L37" s="32"/>
    </row>
    <row r="38" spans="2:12" s="1" customFormat="1" ht="14.4" hidden="1" customHeight="1">
      <c r="B38" s="32"/>
      <c r="E38" s="27" t="s">
        <v>44</v>
      </c>
      <c r="F38" s="86">
        <f>ROUND((SUM(BH122:BH137)),  2)</f>
        <v>0</v>
      </c>
      <c r="I38" s="97">
        <v>0.15</v>
      </c>
      <c r="J38" s="86">
        <f>0</f>
        <v>0</v>
      </c>
      <c r="L38" s="32"/>
    </row>
    <row r="39" spans="2:12" s="1" customFormat="1" ht="14.4" hidden="1" customHeight="1">
      <c r="B39" s="32"/>
      <c r="E39" s="27" t="s">
        <v>45</v>
      </c>
      <c r="F39" s="86">
        <f>ROUND((SUM(BI122:BI137)),  2)</f>
        <v>0</v>
      </c>
      <c r="I39" s="97">
        <v>0</v>
      </c>
      <c r="J39" s="86">
        <f>0</f>
        <v>0</v>
      </c>
      <c r="L39" s="32"/>
    </row>
    <row r="40" spans="2:12" s="1" customFormat="1" ht="7" customHeight="1">
      <c r="B40" s="32"/>
      <c r="L40" s="32"/>
    </row>
    <row r="41" spans="2:12" s="1" customFormat="1" ht="25.4" customHeight="1">
      <c r="B41" s="32"/>
      <c r="C41" s="98"/>
      <c r="D41" s="99" t="s">
        <v>46</v>
      </c>
      <c r="E41" s="57"/>
      <c r="F41" s="57"/>
      <c r="G41" s="100" t="s">
        <v>47</v>
      </c>
      <c r="H41" s="101" t="s">
        <v>48</v>
      </c>
      <c r="I41" s="57"/>
      <c r="J41" s="102">
        <f>SUM(J32:J39)</f>
        <v>0</v>
      </c>
      <c r="K41" s="103"/>
      <c r="L41" s="32"/>
    </row>
    <row r="42" spans="2:12" s="1" customFormat="1" ht="14.4" customHeight="1">
      <c r="B42" s="32"/>
      <c r="L42" s="32"/>
    </row>
    <row r="43" spans="2:12" ht="14.4" customHeight="1">
      <c r="B43" s="20"/>
      <c r="L43" s="20"/>
    </row>
    <row r="44" spans="2:12" ht="14.4" customHeight="1">
      <c r="B44" s="20"/>
      <c r="L44" s="20"/>
    </row>
    <row r="45" spans="2:12" ht="14.4" customHeight="1">
      <c r="B45" s="20"/>
      <c r="L45" s="20"/>
    </row>
    <row r="46" spans="2:12" ht="14.4" customHeight="1">
      <c r="B46" s="20"/>
      <c r="L46" s="20"/>
    </row>
    <row r="47" spans="2:12" ht="14.4" customHeight="1">
      <c r="B47" s="20"/>
      <c r="L47" s="20"/>
    </row>
    <row r="48" spans="2:12" ht="14.4" customHeight="1">
      <c r="B48" s="20"/>
      <c r="L48" s="20"/>
    </row>
    <row r="49" spans="2:12" ht="14.4" customHeight="1">
      <c r="B49" s="20"/>
      <c r="L49" s="20"/>
    </row>
    <row r="50" spans="2:12" s="1" customFormat="1" ht="14.4" customHeight="1">
      <c r="B50" s="32"/>
      <c r="D50" s="41" t="s">
        <v>49</v>
      </c>
      <c r="E50" s="42"/>
      <c r="F50" s="42"/>
      <c r="G50" s="41" t="s">
        <v>50</v>
      </c>
      <c r="H50" s="42"/>
      <c r="I50" s="42"/>
      <c r="J50" s="42"/>
      <c r="K50" s="42"/>
      <c r="L50" s="32"/>
    </row>
    <row r="51" spans="2:12" ht="10">
      <c r="B51" s="20"/>
      <c r="L51" s="20"/>
    </row>
    <row r="52" spans="2:12" ht="10">
      <c r="B52" s="20"/>
      <c r="L52" s="20"/>
    </row>
    <row r="53" spans="2:12" ht="10">
      <c r="B53" s="20"/>
      <c r="L53" s="20"/>
    </row>
    <row r="54" spans="2:12" ht="10">
      <c r="B54" s="20"/>
      <c r="L54" s="20"/>
    </row>
    <row r="55" spans="2:12" ht="10">
      <c r="B55" s="20"/>
      <c r="L55" s="20"/>
    </row>
    <row r="56" spans="2:12" ht="10">
      <c r="B56" s="20"/>
      <c r="L56" s="20"/>
    </row>
    <row r="57" spans="2:12" ht="10">
      <c r="B57" s="20"/>
      <c r="L57" s="20"/>
    </row>
    <row r="58" spans="2:12" ht="10">
      <c r="B58" s="20"/>
      <c r="L58" s="20"/>
    </row>
    <row r="59" spans="2:12" ht="10">
      <c r="B59" s="20"/>
      <c r="L59" s="20"/>
    </row>
    <row r="60" spans="2:12" ht="10">
      <c r="B60" s="20"/>
      <c r="L60" s="20"/>
    </row>
    <row r="61" spans="2:12" s="1" customFormat="1" ht="12.5">
      <c r="B61" s="32"/>
      <c r="D61" s="43" t="s">
        <v>51</v>
      </c>
      <c r="E61" s="34"/>
      <c r="F61" s="104" t="s">
        <v>52</v>
      </c>
      <c r="G61" s="43" t="s">
        <v>51</v>
      </c>
      <c r="H61" s="34"/>
      <c r="I61" s="34"/>
      <c r="J61" s="105" t="s">
        <v>52</v>
      </c>
      <c r="K61" s="34"/>
      <c r="L61" s="32"/>
    </row>
    <row r="62" spans="2:12" ht="10">
      <c r="B62" s="20"/>
      <c r="L62" s="20"/>
    </row>
    <row r="63" spans="2:12" ht="10">
      <c r="B63" s="20"/>
      <c r="L63" s="20"/>
    </row>
    <row r="64" spans="2:12" ht="10">
      <c r="B64" s="20"/>
      <c r="L64" s="20"/>
    </row>
    <row r="65" spans="2:12" s="1" customFormat="1" ht="13">
      <c r="B65" s="32"/>
      <c r="D65" s="41" t="s">
        <v>53</v>
      </c>
      <c r="E65" s="42"/>
      <c r="F65" s="42"/>
      <c r="G65" s="41" t="s">
        <v>54</v>
      </c>
      <c r="H65" s="42"/>
      <c r="I65" s="42"/>
      <c r="J65" s="42"/>
      <c r="K65" s="42"/>
      <c r="L65" s="32"/>
    </row>
    <row r="66" spans="2:12" ht="10">
      <c r="B66" s="20"/>
      <c r="L66" s="20"/>
    </row>
    <row r="67" spans="2:12" ht="10">
      <c r="B67" s="20"/>
      <c r="L67" s="20"/>
    </row>
    <row r="68" spans="2:12" ht="10">
      <c r="B68" s="20"/>
      <c r="L68" s="20"/>
    </row>
    <row r="69" spans="2:12" ht="10">
      <c r="B69" s="20"/>
      <c r="L69" s="20"/>
    </row>
    <row r="70" spans="2:12" ht="10">
      <c r="B70" s="20"/>
      <c r="L70" s="20"/>
    </row>
    <row r="71" spans="2:12" ht="10">
      <c r="B71" s="20"/>
      <c r="L71" s="20"/>
    </row>
    <row r="72" spans="2:12" ht="10">
      <c r="B72" s="20"/>
      <c r="L72" s="20"/>
    </row>
    <row r="73" spans="2:12" ht="10">
      <c r="B73" s="20"/>
      <c r="L73" s="20"/>
    </row>
    <row r="74" spans="2:12" ht="10">
      <c r="B74" s="20"/>
      <c r="L74" s="20"/>
    </row>
    <row r="75" spans="2:12" ht="10">
      <c r="B75" s="20"/>
      <c r="L75" s="20"/>
    </row>
    <row r="76" spans="2:12" s="1" customFormat="1" ht="12.5">
      <c r="B76" s="32"/>
      <c r="D76" s="43" t="s">
        <v>51</v>
      </c>
      <c r="E76" s="34"/>
      <c r="F76" s="104" t="s">
        <v>52</v>
      </c>
      <c r="G76" s="43" t="s">
        <v>51</v>
      </c>
      <c r="H76" s="34"/>
      <c r="I76" s="34"/>
      <c r="J76" s="105" t="s">
        <v>52</v>
      </c>
      <c r="K76" s="34"/>
      <c r="L76" s="32"/>
    </row>
    <row r="77" spans="2:12" s="1" customFormat="1" ht="14.4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12" s="1" customFormat="1" ht="7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12" s="1" customFormat="1" ht="25" customHeight="1">
      <c r="B82" s="32"/>
      <c r="C82" s="21" t="s">
        <v>130</v>
      </c>
      <c r="L82" s="32"/>
    </row>
    <row r="83" spans="2:12" s="1" customFormat="1" ht="7" customHeight="1">
      <c r="B83" s="32"/>
      <c r="L83" s="32"/>
    </row>
    <row r="84" spans="2:12" s="1" customFormat="1" ht="12" customHeight="1">
      <c r="B84" s="32"/>
      <c r="C84" s="27" t="s">
        <v>16</v>
      </c>
      <c r="L84" s="32"/>
    </row>
    <row r="85" spans="2:12" s="1" customFormat="1" ht="26.25" customHeight="1">
      <c r="B85" s="32"/>
      <c r="E85" s="247" t="str">
        <f>E7</f>
        <v>Výměna a zateplení obvodového pláště společenského centra Rychnov nad Kněžnou - I.etapa</v>
      </c>
      <c r="F85" s="248"/>
      <c r="G85" s="248"/>
      <c r="H85" s="248"/>
      <c r="L85" s="32"/>
    </row>
    <row r="86" spans="2:12" ht="12" customHeight="1">
      <c r="B86" s="20"/>
      <c r="C86" s="27" t="s">
        <v>111</v>
      </c>
      <c r="L86" s="20"/>
    </row>
    <row r="87" spans="2:12" s="1" customFormat="1" ht="16.5" customHeight="1">
      <c r="B87" s="32"/>
      <c r="E87" s="247" t="s">
        <v>114</v>
      </c>
      <c r="F87" s="249"/>
      <c r="G87" s="249"/>
      <c r="H87" s="249"/>
      <c r="L87" s="32"/>
    </row>
    <row r="88" spans="2:12" s="1" customFormat="1" ht="12" customHeight="1">
      <c r="B88" s="32"/>
      <c r="C88" s="27" t="s">
        <v>1399</v>
      </c>
      <c r="L88" s="32"/>
    </row>
    <row r="89" spans="2:12" s="1" customFormat="1" ht="16.5" customHeight="1">
      <c r="B89" s="32"/>
      <c r="E89" s="205" t="str">
        <f>E11</f>
        <v>EL - Elektroinstalace</v>
      </c>
      <c r="F89" s="249"/>
      <c r="G89" s="249"/>
      <c r="H89" s="249"/>
      <c r="L89" s="32"/>
    </row>
    <row r="90" spans="2:12" s="1" customFormat="1" ht="7" customHeight="1">
      <c r="B90" s="32"/>
      <c r="L90" s="32"/>
    </row>
    <row r="91" spans="2:12" s="1" customFormat="1" ht="12" customHeight="1">
      <c r="B91" s="32"/>
      <c r="C91" s="27" t="s">
        <v>20</v>
      </c>
      <c r="F91" s="25" t="str">
        <f>F14</f>
        <v xml:space="preserve"> </v>
      </c>
      <c r="I91" s="27" t="s">
        <v>22</v>
      </c>
      <c r="J91" s="52" t="str">
        <f>IF(J14="","",J14)</f>
        <v>4. 9. 2024</v>
      </c>
      <c r="L91" s="32"/>
    </row>
    <row r="92" spans="2:12" s="1" customFormat="1" ht="7" customHeight="1">
      <c r="B92" s="32"/>
      <c r="L92" s="32"/>
    </row>
    <row r="93" spans="2:12" s="1" customFormat="1" ht="40" customHeight="1">
      <c r="B93" s="32"/>
      <c r="C93" s="27" t="s">
        <v>24</v>
      </c>
      <c r="F93" s="25" t="str">
        <f>E17</f>
        <v xml:space="preserve">Město Rychnov nad Kněžnou </v>
      </c>
      <c r="I93" s="27" t="s">
        <v>30</v>
      </c>
      <c r="J93" s="30" t="str">
        <f>E23</f>
        <v xml:space="preserve">ATELIER H1 &amp; ATELIER HÁJEK s.r.o. </v>
      </c>
      <c r="L93" s="32"/>
    </row>
    <row r="94" spans="2:12" s="1" customFormat="1" ht="15.15" customHeight="1">
      <c r="B94" s="32"/>
      <c r="C94" s="27" t="s">
        <v>28</v>
      </c>
      <c r="F94" s="25" t="str">
        <f>IF(E20="","",E20)</f>
        <v>Vyplň údaj</v>
      </c>
      <c r="I94" s="27" t="s">
        <v>33</v>
      </c>
      <c r="J94" s="30" t="str">
        <f>E26</f>
        <v>Martin Škrabal</v>
      </c>
      <c r="L94" s="32"/>
    </row>
    <row r="95" spans="2:12" s="1" customFormat="1" ht="10.25" customHeight="1">
      <c r="B95" s="32"/>
      <c r="L95" s="32"/>
    </row>
    <row r="96" spans="2:12" s="1" customFormat="1" ht="29.25" customHeight="1">
      <c r="B96" s="32"/>
      <c r="C96" s="106" t="s">
        <v>131</v>
      </c>
      <c r="D96" s="98"/>
      <c r="E96" s="98"/>
      <c r="F96" s="98"/>
      <c r="G96" s="98"/>
      <c r="H96" s="98"/>
      <c r="I96" s="98"/>
      <c r="J96" s="107" t="s">
        <v>132</v>
      </c>
      <c r="K96" s="98"/>
      <c r="L96" s="32"/>
    </row>
    <row r="97" spans="2:47" s="1" customFormat="1" ht="10.25" customHeight="1">
      <c r="B97" s="32"/>
      <c r="L97" s="32"/>
    </row>
    <row r="98" spans="2:47" s="1" customFormat="1" ht="22.75" customHeight="1">
      <c r="B98" s="32"/>
      <c r="C98" s="108" t="s">
        <v>133</v>
      </c>
      <c r="J98" s="66">
        <f>J122</f>
        <v>0</v>
      </c>
      <c r="L98" s="32"/>
      <c r="AU98" s="17" t="s">
        <v>134</v>
      </c>
    </row>
    <row r="99" spans="2:47" s="8" customFormat="1" ht="25" customHeight="1">
      <c r="B99" s="109"/>
      <c r="D99" s="110" t="s">
        <v>1518</v>
      </c>
      <c r="E99" s="111"/>
      <c r="F99" s="111"/>
      <c r="G99" s="111"/>
      <c r="H99" s="111"/>
      <c r="I99" s="111"/>
      <c r="J99" s="112">
        <f>J123</f>
        <v>0</v>
      </c>
      <c r="L99" s="109"/>
    </row>
    <row r="100" spans="2:47" s="8" customFormat="1" ht="25" customHeight="1">
      <c r="B100" s="109"/>
      <c r="D100" s="110" t="s">
        <v>1519</v>
      </c>
      <c r="E100" s="111"/>
      <c r="F100" s="111"/>
      <c r="G100" s="111"/>
      <c r="H100" s="111"/>
      <c r="I100" s="111"/>
      <c r="J100" s="112">
        <f>J134</f>
        <v>0</v>
      </c>
      <c r="L100" s="109"/>
    </row>
    <row r="101" spans="2:47" s="1" customFormat="1" ht="21.75" customHeight="1">
      <c r="B101" s="32"/>
      <c r="L101" s="32"/>
    </row>
    <row r="102" spans="2:47" s="1" customFormat="1" ht="7" customHeight="1">
      <c r="B102" s="44"/>
      <c r="C102" s="45"/>
      <c r="D102" s="45"/>
      <c r="E102" s="45"/>
      <c r="F102" s="45"/>
      <c r="G102" s="45"/>
      <c r="H102" s="45"/>
      <c r="I102" s="45"/>
      <c r="J102" s="45"/>
      <c r="K102" s="45"/>
      <c r="L102" s="32"/>
    </row>
    <row r="106" spans="2:47" s="1" customFormat="1" ht="7" customHeight="1">
      <c r="B106" s="46"/>
      <c r="C106" s="47"/>
      <c r="D106" s="47"/>
      <c r="E106" s="47"/>
      <c r="F106" s="47"/>
      <c r="G106" s="47"/>
      <c r="H106" s="47"/>
      <c r="I106" s="47"/>
      <c r="J106" s="47"/>
      <c r="K106" s="47"/>
      <c r="L106" s="32"/>
    </row>
    <row r="107" spans="2:47" s="1" customFormat="1" ht="25" customHeight="1">
      <c r="B107" s="32"/>
      <c r="C107" s="21" t="s">
        <v>159</v>
      </c>
      <c r="L107" s="32"/>
    </row>
    <row r="108" spans="2:47" s="1" customFormat="1" ht="7" customHeight="1">
      <c r="B108" s="32"/>
      <c r="L108" s="32"/>
    </row>
    <row r="109" spans="2:47" s="1" customFormat="1" ht="12" customHeight="1">
      <c r="B109" s="32"/>
      <c r="C109" s="27" t="s">
        <v>16</v>
      </c>
      <c r="L109" s="32"/>
    </row>
    <row r="110" spans="2:47" s="1" customFormat="1" ht="26.25" customHeight="1">
      <c r="B110" s="32"/>
      <c r="E110" s="247" t="str">
        <f>E7</f>
        <v>Výměna a zateplení obvodového pláště společenského centra Rychnov nad Kněžnou - I.etapa</v>
      </c>
      <c r="F110" s="248"/>
      <c r="G110" s="248"/>
      <c r="H110" s="248"/>
      <c r="L110" s="32"/>
    </row>
    <row r="111" spans="2:47" ht="12" customHeight="1">
      <c r="B111" s="20"/>
      <c r="C111" s="27" t="s">
        <v>111</v>
      </c>
      <c r="L111" s="20"/>
    </row>
    <row r="112" spans="2:47" s="1" customFormat="1" ht="16.5" customHeight="1">
      <c r="B112" s="32"/>
      <c r="E112" s="247" t="s">
        <v>114</v>
      </c>
      <c r="F112" s="249"/>
      <c r="G112" s="249"/>
      <c r="H112" s="249"/>
      <c r="L112" s="32"/>
    </row>
    <row r="113" spans="2:65" s="1" customFormat="1" ht="12" customHeight="1">
      <c r="B113" s="32"/>
      <c r="C113" s="27" t="s">
        <v>1399</v>
      </c>
      <c r="L113" s="32"/>
    </row>
    <row r="114" spans="2:65" s="1" customFormat="1" ht="16.5" customHeight="1">
      <c r="B114" s="32"/>
      <c r="E114" s="205" t="str">
        <f>E11</f>
        <v>EL - Elektroinstalace</v>
      </c>
      <c r="F114" s="249"/>
      <c r="G114" s="249"/>
      <c r="H114" s="249"/>
      <c r="L114" s="32"/>
    </row>
    <row r="115" spans="2:65" s="1" customFormat="1" ht="7" customHeight="1">
      <c r="B115" s="32"/>
      <c r="L115" s="32"/>
    </row>
    <row r="116" spans="2:65" s="1" customFormat="1" ht="12" customHeight="1">
      <c r="B116" s="32"/>
      <c r="C116" s="27" t="s">
        <v>20</v>
      </c>
      <c r="F116" s="25" t="str">
        <f>F14</f>
        <v xml:space="preserve"> </v>
      </c>
      <c r="I116" s="27" t="s">
        <v>22</v>
      </c>
      <c r="J116" s="52" t="str">
        <f>IF(J14="","",J14)</f>
        <v>4. 9. 2024</v>
      </c>
      <c r="L116" s="32"/>
    </row>
    <row r="117" spans="2:65" s="1" customFormat="1" ht="7" customHeight="1">
      <c r="B117" s="32"/>
      <c r="L117" s="32"/>
    </row>
    <row r="118" spans="2:65" s="1" customFormat="1" ht="40" customHeight="1">
      <c r="B118" s="32"/>
      <c r="C118" s="27" t="s">
        <v>24</v>
      </c>
      <c r="F118" s="25" t="str">
        <f>E17</f>
        <v xml:space="preserve">Město Rychnov nad Kněžnou </v>
      </c>
      <c r="I118" s="27" t="s">
        <v>30</v>
      </c>
      <c r="J118" s="30" t="str">
        <f>E23</f>
        <v xml:space="preserve">ATELIER H1 &amp; ATELIER HÁJEK s.r.o. </v>
      </c>
      <c r="L118" s="32"/>
    </row>
    <row r="119" spans="2:65" s="1" customFormat="1" ht="15.15" customHeight="1">
      <c r="B119" s="32"/>
      <c r="C119" s="27" t="s">
        <v>28</v>
      </c>
      <c r="F119" s="25" t="str">
        <f>IF(E20="","",E20)</f>
        <v>Vyplň údaj</v>
      </c>
      <c r="I119" s="27" t="s">
        <v>33</v>
      </c>
      <c r="J119" s="30" t="str">
        <f>E26</f>
        <v>Martin Škrabal</v>
      </c>
      <c r="L119" s="32"/>
    </row>
    <row r="120" spans="2:65" s="1" customFormat="1" ht="10.25" customHeight="1">
      <c r="B120" s="32"/>
      <c r="L120" s="32"/>
    </row>
    <row r="121" spans="2:65" s="10" customFormat="1" ht="29.25" customHeight="1">
      <c r="B121" s="117"/>
      <c r="C121" s="118" t="s">
        <v>160</v>
      </c>
      <c r="D121" s="119" t="s">
        <v>61</v>
      </c>
      <c r="E121" s="119" t="s">
        <v>57</v>
      </c>
      <c r="F121" s="119" t="s">
        <v>58</v>
      </c>
      <c r="G121" s="119" t="s">
        <v>161</v>
      </c>
      <c r="H121" s="119" t="s">
        <v>162</v>
      </c>
      <c r="I121" s="119" t="s">
        <v>163</v>
      </c>
      <c r="J121" s="119" t="s">
        <v>132</v>
      </c>
      <c r="K121" s="120" t="s">
        <v>164</v>
      </c>
      <c r="L121" s="117"/>
      <c r="M121" s="59" t="s">
        <v>1</v>
      </c>
      <c r="N121" s="60" t="s">
        <v>40</v>
      </c>
      <c r="O121" s="60" t="s">
        <v>165</v>
      </c>
      <c r="P121" s="60" t="s">
        <v>166</v>
      </c>
      <c r="Q121" s="60" t="s">
        <v>167</v>
      </c>
      <c r="R121" s="60" t="s">
        <v>168</v>
      </c>
      <c r="S121" s="60" t="s">
        <v>169</v>
      </c>
      <c r="T121" s="61" t="s">
        <v>170</v>
      </c>
    </row>
    <row r="122" spans="2:65" s="1" customFormat="1" ht="22.75" customHeight="1">
      <c r="B122" s="32"/>
      <c r="C122" s="64" t="s">
        <v>171</v>
      </c>
      <c r="J122" s="121">
        <f>BK122</f>
        <v>0</v>
      </c>
      <c r="L122" s="32"/>
      <c r="M122" s="62"/>
      <c r="N122" s="53"/>
      <c r="O122" s="53"/>
      <c r="P122" s="122">
        <f>P123+P134</f>
        <v>0</v>
      </c>
      <c r="Q122" s="53"/>
      <c r="R122" s="122">
        <f>R123+R134</f>
        <v>0</v>
      </c>
      <c r="S122" s="53"/>
      <c r="T122" s="123">
        <f>T123+T134</f>
        <v>0</v>
      </c>
      <c r="AT122" s="17" t="s">
        <v>75</v>
      </c>
      <c r="AU122" s="17" t="s">
        <v>134</v>
      </c>
      <c r="BK122" s="124">
        <f>BK123+BK134</f>
        <v>0</v>
      </c>
    </row>
    <row r="123" spans="2:65" s="11" customFormat="1" ht="25.9" customHeight="1">
      <c r="B123" s="125"/>
      <c r="D123" s="126" t="s">
        <v>75</v>
      </c>
      <c r="E123" s="127" t="s">
        <v>1520</v>
      </c>
      <c r="F123" s="127" t="s">
        <v>1521</v>
      </c>
      <c r="I123" s="128"/>
      <c r="J123" s="129">
        <f>BK123</f>
        <v>0</v>
      </c>
      <c r="L123" s="125"/>
      <c r="M123" s="130"/>
      <c r="P123" s="131">
        <f>SUM(P124:P133)</f>
        <v>0</v>
      </c>
      <c r="R123" s="131">
        <f>SUM(R124:R133)</f>
        <v>0</v>
      </c>
      <c r="T123" s="132">
        <f>SUM(T124:T133)</f>
        <v>0</v>
      </c>
      <c r="AR123" s="126" t="s">
        <v>83</v>
      </c>
      <c r="AT123" s="133" t="s">
        <v>75</v>
      </c>
      <c r="AU123" s="133" t="s">
        <v>76</v>
      </c>
      <c r="AY123" s="126" t="s">
        <v>174</v>
      </c>
      <c r="BK123" s="134">
        <f>SUM(BK124:BK133)</f>
        <v>0</v>
      </c>
    </row>
    <row r="124" spans="2:65" s="1" customFormat="1" ht="16.5" customHeight="1">
      <c r="B124" s="32"/>
      <c r="C124" s="137" t="s">
        <v>83</v>
      </c>
      <c r="D124" s="137" t="s">
        <v>176</v>
      </c>
      <c r="E124" s="138" t="s">
        <v>1522</v>
      </c>
      <c r="F124" s="139" t="s">
        <v>1523</v>
      </c>
      <c r="G124" s="140" t="s">
        <v>439</v>
      </c>
      <c r="H124" s="141">
        <v>102</v>
      </c>
      <c r="I124" s="142"/>
      <c r="J124" s="143">
        <f t="shared" ref="J124:J133" si="0">ROUND(I124*H124,2)</f>
        <v>0</v>
      </c>
      <c r="K124" s="139" t="s">
        <v>1</v>
      </c>
      <c r="L124" s="32"/>
      <c r="M124" s="144" t="s">
        <v>1</v>
      </c>
      <c r="N124" s="145" t="s">
        <v>41</v>
      </c>
      <c r="P124" s="146">
        <f t="shared" ref="P124:P133" si="1">O124*H124</f>
        <v>0</v>
      </c>
      <c r="Q124" s="146">
        <v>0</v>
      </c>
      <c r="R124" s="146">
        <f t="shared" ref="R124:R133" si="2">Q124*H124</f>
        <v>0</v>
      </c>
      <c r="S124" s="146">
        <v>0</v>
      </c>
      <c r="T124" s="147">
        <f t="shared" ref="T124:T133" si="3">S124*H124</f>
        <v>0</v>
      </c>
      <c r="AR124" s="148" t="s">
        <v>181</v>
      </c>
      <c r="AT124" s="148" t="s">
        <v>176</v>
      </c>
      <c r="AU124" s="148" t="s">
        <v>83</v>
      </c>
      <c r="AY124" s="17" t="s">
        <v>174</v>
      </c>
      <c r="BE124" s="149">
        <f t="shared" ref="BE124:BE133" si="4">IF(N124="základní",J124,0)</f>
        <v>0</v>
      </c>
      <c r="BF124" s="149">
        <f t="shared" ref="BF124:BF133" si="5">IF(N124="snížená",J124,0)</f>
        <v>0</v>
      </c>
      <c r="BG124" s="149">
        <f t="shared" ref="BG124:BG133" si="6">IF(N124="zákl. přenesená",J124,0)</f>
        <v>0</v>
      </c>
      <c r="BH124" s="149">
        <f t="shared" ref="BH124:BH133" si="7">IF(N124="sníž. přenesená",J124,0)</f>
        <v>0</v>
      </c>
      <c r="BI124" s="149">
        <f t="shared" ref="BI124:BI133" si="8">IF(N124="nulová",J124,0)</f>
        <v>0</v>
      </c>
      <c r="BJ124" s="17" t="s">
        <v>83</v>
      </c>
      <c r="BK124" s="149">
        <f t="shared" ref="BK124:BK133" si="9">ROUND(I124*H124,2)</f>
        <v>0</v>
      </c>
      <c r="BL124" s="17" t="s">
        <v>181</v>
      </c>
      <c r="BM124" s="148" t="s">
        <v>85</v>
      </c>
    </row>
    <row r="125" spans="2:65" s="1" customFormat="1" ht="16.5" customHeight="1">
      <c r="B125" s="32"/>
      <c r="C125" s="137" t="s">
        <v>85</v>
      </c>
      <c r="D125" s="137" t="s">
        <v>176</v>
      </c>
      <c r="E125" s="138" t="s">
        <v>1524</v>
      </c>
      <c r="F125" s="139" t="s">
        <v>1525</v>
      </c>
      <c r="G125" s="140" t="s">
        <v>439</v>
      </c>
      <c r="H125" s="141">
        <v>102</v>
      </c>
      <c r="I125" s="142"/>
      <c r="J125" s="143">
        <f t="shared" si="0"/>
        <v>0</v>
      </c>
      <c r="K125" s="139" t="s">
        <v>1</v>
      </c>
      <c r="L125" s="32"/>
      <c r="M125" s="144" t="s">
        <v>1</v>
      </c>
      <c r="N125" s="145" t="s">
        <v>41</v>
      </c>
      <c r="P125" s="146">
        <f t="shared" si="1"/>
        <v>0</v>
      </c>
      <c r="Q125" s="146">
        <v>0</v>
      </c>
      <c r="R125" s="146">
        <f t="shared" si="2"/>
        <v>0</v>
      </c>
      <c r="S125" s="146">
        <v>0</v>
      </c>
      <c r="T125" s="147">
        <f t="shared" si="3"/>
        <v>0</v>
      </c>
      <c r="AR125" s="148" t="s">
        <v>181</v>
      </c>
      <c r="AT125" s="148" t="s">
        <v>176</v>
      </c>
      <c r="AU125" s="148" t="s">
        <v>83</v>
      </c>
      <c r="AY125" s="17" t="s">
        <v>174</v>
      </c>
      <c r="BE125" s="149">
        <f t="shared" si="4"/>
        <v>0</v>
      </c>
      <c r="BF125" s="149">
        <f t="shared" si="5"/>
        <v>0</v>
      </c>
      <c r="BG125" s="149">
        <f t="shared" si="6"/>
        <v>0</v>
      </c>
      <c r="BH125" s="149">
        <f t="shared" si="7"/>
        <v>0</v>
      </c>
      <c r="BI125" s="149">
        <f t="shared" si="8"/>
        <v>0</v>
      </c>
      <c r="BJ125" s="17" t="s">
        <v>83</v>
      </c>
      <c r="BK125" s="149">
        <f t="shared" si="9"/>
        <v>0</v>
      </c>
      <c r="BL125" s="17" t="s">
        <v>181</v>
      </c>
      <c r="BM125" s="148" t="s">
        <v>181</v>
      </c>
    </row>
    <row r="126" spans="2:65" s="1" customFormat="1" ht="16.5" customHeight="1">
      <c r="B126" s="32"/>
      <c r="C126" s="137" t="s">
        <v>188</v>
      </c>
      <c r="D126" s="137" t="s">
        <v>176</v>
      </c>
      <c r="E126" s="138" t="s">
        <v>1526</v>
      </c>
      <c r="F126" s="139" t="s">
        <v>1527</v>
      </c>
      <c r="G126" s="140" t="s">
        <v>889</v>
      </c>
      <c r="H126" s="141">
        <v>80</v>
      </c>
      <c r="I126" s="142"/>
      <c r="J126" s="143">
        <f t="shared" si="0"/>
        <v>0</v>
      </c>
      <c r="K126" s="139" t="s">
        <v>1</v>
      </c>
      <c r="L126" s="32"/>
      <c r="M126" s="144" t="s">
        <v>1</v>
      </c>
      <c r="N126" s="145" t="s">
        <v>41</v>
      </c>
      <c r="P126" s="146">
        <f t="shared" si="1"/>
        <v>0</v>
      </c>
      <c r="Q126" s="146">
        <v>0</v>
      </c>
      <c r="R126" s="146">
        <f t="shared" si="2"/>
        <v>0</v>
      </c>
      <c r="S126" s="146">
        <v>0</v>
      </c>
      <c r="T126" s="147">
        <f t="shared" si="3"/>
        <v>0</v>
      </c>
      <c r="AR126" s="148" t="s">
        <v>181</v>
      </c>
      <c r="AT126" s="148" t="s">
        <v>176</v>
      </c>
      <c r="AU126" s="148" t="s">
        <v>83</v>
      </c>
      <c r="AY126" s="17" t="s">
        <v>174</v>
      </c>
      <c r="BE126" s="149">
        <f t="shared" si="4"/>
        <v>0</v>
      </c>
      <c r="BF126" s="149">
        <f t="shared" si="5"/>
        <v>0</v>
      </c>
      <c r="BG126" s="149">
        <f t="shared" si="6"/>
        <v>0</v>
      </c>
      <c r="BH126" s="149">
        <f t="shared" si="7"/>
        <v>0</v>
      </c>
      <c r="BI126" s="149">
        <f t="shared" si="8"/>
        <v>0</v>
      </c>
      <c r="BJ126" s="17" t="s">
        <v>83</v>
      </c>
      <c r="BK126" s="149">
        <f t="shared" si="9"/>
        <v>0</v>
      </c>
      <c r="BL126" s="17" t="s">
        <v>181</v>
      </c>
      <c r="BM126" s="148" t="s">
        <v>215</v>
      </c>
    </row>
    <row r="127" spans="2:65" s="1" customFormat="1" ht="16.5" customHeight="1">
      <c r="B127" s="32"/>
      <c r="C127" s="137" t="s">
        <v>181</v>
      </c>
      <c r="D127" s="137" t="s">
        <v>176</v>
      </c>
      <c r="E127" s="138" t="s">
        <v>1528</v>
      </c>
      <c r="F127" s="139" t="s">
        <v>1529</v>
      </c>
      <c r="G127" s="140" t="s">
        <v>889</v>
      </c>
      <c r="H127" s="141">
        <v>18</v>
      </c>
      <c r="I127" s="142"/>
      <c r="J127" s="143">
        <f t="shared" si="0"/>
        <v>0</v>
      </c>
      <c r="K127" s="139" t="s">
        <v>1</v>
      </c>
      <c r="L127" s="32"/>
      <c r="M127" s="144" t="s">
        <v>1</v>
      </c>
      <c r="N127" s="145" t="s">
        <v>41</v>
      </c>
      <c r="P127" s="146">
        <f t="shared" si="1"/>
        <v>0</v>
      </c>
      <c r="Q127" s="146">
        <v>0</v>
      </c>
      <c r="R127" s="146">
        <f t="shared" si="2"/>
        <v>0</v>
      </c>
      <c r="S127" s="146">
        <v>0</v>
      </c>
      <c r="T127" s="147">
        <f t="shared" si="3"/>
        <v>0</v>
      </c>
      <c r="AR127" s="148" t="s">
        <v>181</v>
      </c>
      <c r="AT127" s="148" t="s">
        <v>176</v>
      </c>
      <c r="AU127" s="148" t="s">
        <v>83</v>
      </c>
      <c r="AY127" s="17" t="s">
        <v>174</v>
      </c>
      <c r="BE127" s="149">
        <f t="shared" si="4"/>
        <v>0</v>
      </c>
      <c r="BF127" s="149">
        <f t="shared" si="5"/>
        <v>0</v>
      </c>
      <c r="BG127" s="149">
        <f t="shared" si="6"/>
        <v>0</v>
      </c>
      <c r="BH127" s="149">
        <f t="shared" si="7"/>
        <v>0</v>
      </c>
      <c r="BI127" s="149">
        <f t="shared" si="8"/>
        <v>0</v>
      </c>
      <c r="BJ127" s="17" t="s">
        <v>83</v>
      </c>
      <c r="BK127" s="149">
        <f t="shared" si="9"/>
        <v>0</v>
      </c>
      <c r="BL127" s="17" t="s">
        <v>181</v>
      </c>
      <c r="BM127" s="148" t="s">
        <v>224</v>
      </c>
    </row>
    <row r="128" spans="2:65" s="1" customFormat="1" ht="16.5" customHeight="1">
      <c r="B128" s="32"/>
      <c r="C128" s="137" t="s">
        <v>200</v>
      </c>
      <c r="D128" s="137" t="s">
        <v>176</v>
      </c>
      <c r="E128" s="138" t="s">
        <v>1530</v>
      </c>
      <c r="F128" s="139" t="s">
        <v>1531</v>
      </c>
      <c r="G128" s="140" t="s">
        <v>889</v>
      </c>
      <c r="H128" s="141">
        <v>6</v>
      </c>
      <c r="I128" s="142"/>
      <c r="J128" s="143">
        <f t="shared" si="0"/>
        <v>0</v>
      </c>
      <c r="K128" s="139" t="s">
        <v>1</v>
      </c>
      <c r="L128" s="32"/>
      <c r="M128" s="144" t="s">
        <v>1</v>
      </c>
      <c r="N128" s="145" t="s">
        <v>41</v>
      </c>
      <c r="P128" s="146">
        <f t="shared" si="1"/>
        <v>0</v>
      </c>
      <c r="Q128" s="146">
        <v>0</v>
      </c>
      <c r="R128" s="146">
        <f t="shared" si="2"/>
        <v>0</v>
      </c>
      <c r="S128" s="146">
        <v>0</v>
      </c>
      <c r="T128" s="147">
        <f t="shared" si="3"/>
        <v>0</v>
      </c>
      <c r="AR128" s="148" t="s">
        <v>181</v>
      </c>
      <c r="AT128" s="148" t="s">
        <v>176</v>
      </c>
      <c r="AU128" s="148" t="s">
        <v>83</v>
      </c>
      <c r="AY128" s="17" t="s">
        <v>174</v>
      </c>
      <c r="BE128" s="149">
        <f t="shared" si="4"/>
        <v>0</v>
      </c>
      <c r="BF128" s="149">
        <f t="shared" si="5"/>
        <v>0</v>
      </c>
      <c r="BG128" s="149">
        <f t="shared" si="6"/>
        <v>0</v>
      </c>
      <c r="BH128" s="149">
        <f t="shared" si="7"/>
        <v>0</v>
      </c>
      <c r="BI128" s="149">
        <f t="shared" si="8"/>
        <v>0</v>
      </c>
      <c r="BJ128" s="17" t="s">
        <v>83</v>
      </c>
      <c r="BK128" s="149">
        <f t="shared" si="9"/>
        <v>0</v>
      </c>
      <c r="BL128" s="17" t="s">
        <v>181</v>
      </c>
      <c r="BM128" s="148" t="s">
        <v>234</v>
      </c>
    </row>
    <row r="129" spans="2:65" s="1" customFormat="1" ht="16.5" customHeight="1">
      <c r="B129" s="32"/>
      <c r="C129" s="137" t="s">
        <v>215</v>
      </c>
      <c r="D129" s="137" t="s">
        <v>176</v>
      </c>
      <c r="E129" s="138" t="s">
        <v>1532</v>
      </c>
      <c r="F129" s="139" t="s">
        <v>1533</v>
      </c>
      <c r="G129" s="140" t="s">
        <v>889</v>
      </c>
      <c r="H129" s="141">
        <v>6</v>
      </c>
      <c r="I129" s="142"/>
      <c r="J129" s="143">
        <f t="shared" si="0"/>
        <v>0</v>
      </c>
      <c r="K129" s="139" t="s">
        <v>1</v>
      </c>
      <c r="L129" s="32"/>
      <c r="M129" s="144" t="s">
        <v>1</v>
      </c>
      <c r="N129" s="145" t="s">
        <v>41</v>
      </c>
      <c r="P129" s="146">
        <f t="shared" si="1"/>
        <v>0</v>
      </c>
      <c r="Q129" s="146">
        <v>0</v>
      </c>
      <c r="R129" s="146">
        <f t="shared" si="2"/>
        <v>0</v>
      </c>
      <c r="S129" s="146">
        <v>0</v>
      </c>
      <c r="T129" s="147">
        <f t="shared" si="3"/>
        <v>0</v>
      </c>
      <c r="AR129" s="148" t="s">
        <v>181</v>
      </c>
      <c r="AT129" s="148" t="s">
        <v>176</v>
      </c>
      <c r="AU129" s="148" t="s">
        <v>83</v>
      </c>
      <c r="AY129" s="17" t="s">
        <v>174</v>
      </c>
      <c r="BE129" s="149">
        <f t="shared" si="4"/>
        <v>0</v>
      </c>
      <c r="BF129" s="149">
        <f t="shared" si="5"/>
        <v>0</v>
      </c>
      <c r="BG129" s="149">
        <f t="shared" si="6"/>
        <v>0</v>
      </c>
      <c r="BH129" s="149">
        <f t="shared" si="7"/>
        <v>0</v>
      </c>
      <c r="BI129" s="149">
        <f t="shared" si="8"/>
        <v>0</v>
      </c>
      <c r="BJ129" s="17" t="s">
        <v>83</v>
      </c>
      <c r="BK129" s="149">
        <f t="shared" si="9"/>
        <v>0</v>
      </c>
      <c r="BL129" s="17" t="s">
        <v>181</v>
      </c>
      <c r="BM129" s="148" t="s">
        <v>249</v>
      </c>
    </row>
    <row r="130" spans="2:65" s="1" customFormat="1" ht="16.5" customHeight="1">
      <c r="B130" s="32"/>
      <c r="C130" s="137" t="s">
        <v>219</v>
      </c>
      <c r="D130" s="137" t="s">
        <v>176</v>
      </c>
      <c r="E130" s="138" t="s">
        <v>1534</v>
      </c>
      <c r="F130" s="139" t="s">
        <v>1535</v>
      </c>
      <c r="G130" s="140" t="s">
        <v>889</v>
      </c>
      <c r="H130" s="141">
        <v>6</v>
      </c>
      <c r="I130" s="142"/>
      <c r="J130" s="143">
        <f t="shared" si="0"/>
        <v>0</v>
      </c>
      <c r="K130" s="139" t="s">
        <v>1</v>
      </c>
      <c r="L130" s="32"/>
      <c r="M130" s="144" t="s">
        <v>1</v>
      </c>
      <c r="N130" s="145" t="s">
        <v>41</v>
      </c>
      <c r="P130" s="146">
        <f t="shared" si="1"/>
        <v>0</v>
      </c>
      <c r="Q130" s="146">
        <v>0</v>
      </c>
      <c r="R130" s="146">
        <f t="shared" si="2"/>
        <v>0</v>
      </c>
      <c r="S130" s="146">
        <v>0</v>
      </c>
      <c r="T130" s="147">
        <f t="shared" si="3"/>
        <v>0</v>
      </c>
      <c r="AR130" s="148" t="s">
        <v>181</v>
      </c>
      <c r="AT130" s="148" t="s">
        <v>176</v>
      </c>
      <c r="AU130" s="148" t="s">
        <v>83</v>
      </c>
      <c r="AY130" s="17" t="s">
        <v>174</v>
      </c>
      <c r="BE130" s="149">
        <f t="shared" si="4"/>
        <v>0</v>
      </c>
      <c r="BF130" s="149">
        <f t="shared" si="5"/>
        <v>0</v>
      </c>
      <c r="BG130" s="149">
        <f t="shared" si="6"/>
        <v>0</v>
      </c>
      <c r="BH130" s="149">
        <f t="shared" si="7"/>
        <v>0</v>
      </c>
      <c r="BI130" s="149">
        <f t="shared" si="8"/>
        <v>0</v>
      </c>
      <c r="BJ130" s="17" t="s">
        <v>83</v>
      </c>
      <c r="BK130" s="149">
        <f t="shared" si="9"/>
        <v>0</v>
      </c>
      <c r="BL130" s="17" t="s">
        <v>181</v>
      </c>
      <c r="BM130" s="148" t="s">
        <v>262</v>
      </c>
    </row>
    <row r="131" spans="2:65" s="1" customFormat="1" ht="16.5" customHeight="1">
      <c r="B131" s="32"/>
      <c r="C131" s="137" t="s">
        <v>224</v>
      </c>
      <c r="D131" s="137" t="s">
        <v>176</v>
      </c>
      <c r="E131" s="138" t="s">
        <v>1536</v>
      </c>
      <c r="F131" s="139" t="s">
        <v>1537</v>
      </c>
      <c r="G131" s="140" t="s">
        <v>889</v>
      </c>
      <c r="H131" s="141">
        <v>6</v>
      </c>
      <c r="I131" s="142"/>
      <c r="J131" s="143">
        <f t="shared" si="0"/>
        <v>0</v>
      </c>
      <c r="K131" s="139" t="s">
        <v>1</v>
      </c>
      <c r="L131" s="32"/>
      <c r="M131" s="144" t="s">
        <v>1</v>
      </c>
      <c r="N131" s="145" t="s">
        <v>41</v>
      </c>
      <c r="P131" s="146">
        <f t="shared" si="1"/>
        <v>0</v>
      </c>
      <c r="Q131" s="146">
        <v>0</v>
      </c>
      <c r="R131" s="146">
        <f t="shared" si="2"/>
        <v>0</v>
      </c>
      <c r="S131" s="146">
        <v>0</v>
      </c>
      <c r="T131" s="147">
        <f t="shared" si="3"/>
        <v>0</v>
      </c>
      <c r="AR131" s="148" t="s">
        <v>181</v>
      </c>
      <c r="AT131" s="148" t="s">
        <v>176</v>
      </c>
      <c r="AU131" s="148" t="s">
        <v>83</v>
      </c>
      <c r="AY131" s="17" t="s">
        <v>174</v>
      </c>
      <c r="BE131" s="149">
        <f t="shared" si="4"/>
        <v>0</v>
      </c>
      <c r="BF131" s="149">
        <f t="shared" si="5"/>
        <v>0</v>
      </c>
      <c r="BG131" s="149">
        <f t="shared" si="6"/>
        <v>0</v>
      </c>
      <c r="BH131" s="149">
        <f t="shared" si="7"/>
        <v>0</v>
      </c>
      <c r="BI131" s="149">
        <f t="shared" si="8"/>
        <v>0</v>
      </c>
      <c r="BJ131" s="17" t="s">
        <v>83</v>
      </c>
      <c r="BK131" s="149">
        <f t="shared" si="9"/>
        <v>0</v>
      </c>
      <c r="BL131" s="17" t="s">
        <v>181</v>
      </c>
      <c r="BM131" s="148" t="s">
        <v>272</v>
      </c>
    </row>
    <row r="132" spans="2:65" s="1" customFormat="1" ht="24.15" customHeight="1">
      <c r="B132" s="32"/>
      <c r="C132" s="137" t="s">
        <v>228</v>
      </c>
      <c r="D132" s="137" t="s">
        <v>176</v>
      </c>
      <c r="E132" s="138" t="s">
        <v>1538</v>
      </c>
      <c r="F132" s="139" t="s">
        <v>1539</v>
      </c>
      <c r="G132" s="140" t="s">
        <v>889</v>
      </c>
      <c r="H132" s="141">
        <v>12</v>
      </c>
      <c r="I132" s="142"/>
      <c r="J132" s="143">
        <f t="shared" si="0"/>
        <v>0</v>
      </c>
      <c r="K132" s="139" t="s">
        <v>1</v>
      </c>
      <c r="L132" s="32"/>
      <c r="M132" s="144" t="s">
        <v>1</v>
      </c>
      <c r="N132" s="145" t="s">
        <v>41</v>
      </c>
      <c r="P132" s="146">
        <f t="shared" si="1"/>
        <v>0</v>
      </c>
      <c r="Q132" s="146">
        <v>0</v>
      </c>
      <c r="R132" s="146">
        <f t="shared" si="2"/>
        <v>0</v>
      </c>
      <c r="S132" s="146">
        <v>0</v>
      </c>
      <c r="T132" s="147">
        <f t="shared" si="3"/>
        <v>0</v>
      </c>
      <c r="AR132" s="148" t="s">
        <v>181</v>
      </c>
      <c r="AT132" s="148" t="s">
        <v>176</v>
      </c>
      <c r="AU132" s="148" t="s">
        <v>83</v>
      </c>
      <c r="AY132" s="17" t="s">
        <v>174</v>
      </c>
      <c r="BE132" s="149">
        <f t="shared" si="4"/>
        <v>0</v>
      </c>
      <c r="BF132" s="149">
        <f t="shared" si="5"/>
        <v>0</v>
      </c>
      <c r="BG132" s="149">
        <f t="shared" si="6"/>
        <v>0</v>
      </c>
      <c r="BH132" s="149">
        <f t="shared" si="7"/>
        <v>0</v>
      </c>
      <c r="BI132" s="149">
        <f t="shared" si="8"/>
        <v>0</v>
      </c>
      <c r="BJ132" s="17" t="s">
        <v>83</v>
      </c>
      <c r="BK132" s="149">
        <f t="shared" si="9"/>
        <v>0</v>
      </c>
      <c r="BL132" s="17" t="s">
        <v>181</v>
      </c>
      <c r="BM132" s="148" t="s">
        <v>284</v>
      </c>
    </row>
    <row r="133" spans="2:65" s="1" customFormat="1" ht="16.5" customHeight="1">
      <c r="B133" s="32"/>
      <c r="C133" s="137" t="s">
        <v>234</v>
      </c>
      <c r="D133" s="137" t="s">
        <v>176</v>
      </c>
      <c r="E133" s="138" t="s">
        <v>1540</v>
      </c>
      <c r="F133" s="139" t="s">
        <v>1541</v>
      </c>
      <c r="G133" s="140" t="s">
        <v>1542</v>
      </c>
      <c r="H133" s="141">
        <v>16</v>
      </c>
      <c r="I133" s="142"/>
      <c r="J133" s="143">
        <f t="shared" si="0"/>
        <v>0</v>
      </c>
      <c r="K133" s="139" t="s">
        <v>1</v>
      </c>
      <c r="L133" s="32"/>
      <c r="M133" s="144" t="s">
        <v>1</v>
      </c>
      <c r="N133" s="145" t="s">
        <v>41</v>
      </c>
      <c r="P133" s="146">
        <f t="shared" si="1"/>
        <v>0</v>
      </c>
      <c r="Q133" s="146">
        <v>0</v>
      </c>
      <c r="R133" s="146">
        <f t="shared" si="2"/>
        <v>0</v>
      </c>
      <c r="S133" s="146">
        <v>0</v>
      </c>
      <c r="T133" s="147">
        <f t="shared" si="3"/>
        <v>0</v>
      </c>
      <c r="AR133" s="148" t="s">
        <v>181</v>
      </c>
      <c r="AT133" s="148" t="s">
        <v>176</v>
      </c>
      <c r="AU133" s="148" t="s">
        <v>83</v>
      </c>
      <c r="AY133" s="17" t="s">
        <v>174</v>
      </c>
      <c r="BE133" s="149">
        <f t="shared" si="4"/>
        <v>0</v>
      </c>
      <c r="BF133" s="149">
        <f t="shared" si="5"/>
        <v>0</v>
      </c>
      <c r="BG133" s="149">
        <f t="shared" si="6"/>
        <v>0</v>
      </c>
      <c r="BH133" s="149">
        <f t="shared" si="7"/>
        <v>0</v>
      </c>
      <c r="BI133" s="149">
        <f t="shared" si="8"/>
        <v>0</v>
      </c>
      <c r="BJ133" s="17" t="s">
        <v>83</v>
      </c>
      <c r="BK133" s="149">
        <f t="shared" si="9"/>
        <v>0</v>
      </c>
      <c r="BL133" s="17" t="s">
        <v>181</v>
      </c>
      <c r="BM133" s="148" t="s">
        <v>298</v>
      </c>
    </row>
    <row r="134" spans="2:65" s="11" customFormat="1" ht="25.9" customHeight="1">
      <c r="B134" s="125"/>
      <c r="D134" s="126" t="s">
        <v>75</v>
      </c>
      <c r="E134" s="127" t="s">
        <v>1543</v>
      </c>
      <c r="F134" s="127" t="s">
        <v>1544</v>
      </c>
      <c r="I134" s="128"/>
      <c r="J134" s="129">
        <f>BK134</f>
        <v>0</v>
      </c>
      <c r="L134" s="125"/>
      <c r="M134" s="130"/>
      <c r="P134" s="131">
        <f>SUM(P135:P137)</f>
        <v>0</v>
      </c>
      <c r="R134" s="131">
        <f>SUM(R135:R137)</f>
        <v>0</v>
      </c>
      <c r="T134" s="132">
        <f>SUM(T135:T137)</f>
        <v>0</v>
      </c>
      <c r="AR134" s="126" t="s">
        <v>83</v>
      </c>
      <c r="AT134" s="133" t="s">
        <v>75</v>
      </c>
      <c r="AU134" s="133" t="s">
        <v>76</v>
      </c>
      <c r="AY134" s="126" t="s">
        <v>174</v>
      </c>
      <c r="BK134" s="134">
        <f>SUM(BK135:BK137)</f>
        <v>0</v>
      </c>
    </row>
    <row r="135" spans="2:65" s="1" customFormat="1" ht="16.5" customHeight="1">
      <c r="B135" s="32"/>
      <c r="C135" s="137" t="s">
        <v>239</v>
      </c>
      <c r="D135" s="137" t="s">
        <v>176</v>
      </c>
      <c r="E135" s="138" t="s">
        <v>1545</v>
      </c>
      <c r="F135" s="139" t="s">
        <v>1546</v>
      </c>
      <c r="G135" s="140" t="s">
        <v>1547</v>
      </c>
      <c r="H135" s="141">
        <v>1</v>
      </c>
      <c r="I135" s="142"/>
      <c r="J135" s="143">
        <f>ROUND(I135*H135,2)</f>
        <v>0</v>
      </c>
      <c r="K135" s="139" t="s">
        <v>1</v>
      </c>
      <c r="L135" s="32"/>
      <c r="M135" s="144" t="s">
        <v>1</v>
      </c>
      <c r="N135" s="145" t="s">
        <v>41</v>
      </c>
      <c r="P135" s="146">
        <f>O135*H135</f>
        <v>0</v>
      </c>
      <c r="Q135" s="146">
        <v>0</v>
      </c>
      <c r="R135" s="146">
        <f>Q135*H135</f>
        <v>0</v>
      </c>
      <c r="S135" s="146">
        <v>0</v>
      </c>
      <c r="T135" s="147">
        <f>S135*H135</f>
        <v>0</v>
      </c>
      <c r="AR135" s="148" t="s">
        <v>181</v>
      </c>
      <c r="AT135" s="148" t="s">
        <v>176</v>
      </c>
      <c r="AU135" s="148" t="s">
        <v>83</v>
      </c>
      <c r="AY135" s="17" t="s">
        <v>174</v>
      </c>
      <c r="BE135" s="149">
        <f>IF(N135="základní",J135,0)</f>
        <v>0</v>
      </c>
      <c r="BF135" s="149">
        <f>IF(N135="snížená",J135,0)</f>
        <v>0</v>
      </c>
      <c r="BG135" s="149">
        <f>IF(N135="zákl. přenesená",J135,0)</f>
        <v>0</v>
      </c>
      <c r="BH135" s="149">
        <f>IF(N135="sníž. přenesená",J135,0)</f>
        <v>0</v>
      </c>
      <c r="BI135" s="149">
        <f>IF(N135="nulová",J135,0)</f>
        <v>0</v>
      </c>
      <c r="BJ135" s="17" t="s">
        <v>83</v>
      </c>
      <c r="BK135" s="149">
        <f>ROUND(I135*H135,2)</f>
        <v>0</v>
      </c>
      <c r="BL135" s="17" t="s">
        <v>181</v>
      </c>
      <c r="BM135" s="148" t="s">
        <v>309</v>
      </c>
    </row>
    <row r="136" spans="2:65" s="1" customFormat="1" ht="16.5" customHeight="1">
      <c r="B136" s="32"/>
      <c r="C136" s="137" t="s">
        <v>249</v>
      </c>
      <c r="D136" s="137" t="s">
        <v>176</v>
      </c>
      <c r="E136" s="138" t="s">
        <v>1548</v>
      </c>
      <c r="F136" s="139" t="s">
        <v>1549</v>
      </c>
      <c r="G136" s="140" t="s">
        <v>1547</v>
      </c>
      <c r="H136" s="141">
        <v>1</v>
      </c>
      <c r="I136" s="142"/>
      <c r="J136" s="143">
        <f>ROUND(I136*H136,2)</f>
        <v>0</v>
      </c>
      <c r="K136" s="139" t="s">
        <v>1</v>
      </c>
      <c r="L136" s="32"/>
      <c r="M136" s="144" t="s">
        <v>1</v>
      </c>
      <c r="N136" s="145" t="s">
        <v>41</v>
      </c>
      <c r="P136" s="146">
        <f>O136*H136</f>
        <v>0</v>
      </c>
      <c r="Q136" s="146">
        <v>0</v>
      </c>
      <c r="R136" s="146">
        <f>Q136*H136</f>
        <v>0</v>
      </c>
      <c r="S136" s="146">
        <v>0</v>
      </c>
      <c r="T136" s="147">
        <f>S136*H136</f>
        <v>0</v>
      </c>
      <c r="AR136" s="148" t="s">
        <v>181</v>
      </c>
      <c r="AT136" s="148" t="s">
        <v>176</v>
      </c>
      <c r="AU136" s="148" t="s">
        <v>83</v>
      </c>
      <c r="AY136" s="17" t="s">
        <v>174</v>
      </c>
      <c r="BE136" s="149">
        <f>IF(N136="základní",J136,0)</f>
        <v>0</v>
      </c>
      <c r="BF136" s="149">
        <f>IF(N136="snížená",J136,0)</f>
        <v>0</v>
      </c>
      <c r="BG136" s="149">
        <f>IF(N136="zákl. přenesená",J136,0)</f>
        <v>0</v>
      </c>
      <c r="BH136" s="149">
        <f>IF(N136="sníž. přenesená",J136,0)</f>
        <v>0</v>
      </c>
      <c r="BI136" s="149">
        <f>IF(N136="nulová",J136,0)</f>
        <v>0</v>
      </c>
      <c r="BJ136" s="17" t="s">
        <v>83</v>
      </c>
      <c r="BK136" s="149">
        <f>ROUND(I136*H136,2)</f>
        <v>0</v>
      </c>
      <c r="BL136" s="17" t="s">
        <v>181</v>
      </c>
      <c r="BM136" s="148" t="s">
        <v>322</v>
      </c>
    </row>
    <row r="137" spans="2:65" s="1" customFormat="1" ht="16.5" customHeight="1">
      <c r="B137" s="32"/>
      <c r="C137" s="137" t="s">
        <v>255</v>
      </c>
      <c r="D137" s="137" t="s">
        <v>176</v>
      </c>
      <c r="E137" s="138" t="s">
        <v>1550</v>
      </c>
      <c r="F137" s="139" t="s">
        <v>1551</v>
      </c>
      <c r="G137" s="140" t="s">
        <v>1542</v>
      </c>
      <c r="H137" s="141">
        <v>14</v>
      </c>
      <c r="I137" s="142"/>
      <c r="J137" s="143">
        <f>ROUND(I137*H137,2)</f>
        <v>0</v>
      </c>
      <c r="K137" s="139" t="s">
        <v>1</v>
      </c>
      <c r="L137" s="32"/>
      <c r="M137" s="192" t="s">
        <v>1</v>
      </c>
      <c r="N137" s="193" t="s">
        <v>41</v>
      </c>
      <c r="O137" s="194"/>
      <c r="P137" s="195">
        <f>O137*H137</f>
        <v>0</v>
      </c>
      <c r="Q137" s="195">
        <v>0</v>
      </c>
      <c r="R137" s="195">
        <f>Q137*H137</f>
        <v>0</v>
      </c>
      <c r="S137" s="195">
        <v>0</v>
      </c>
      <c r="T137" s="196">
        <f>S137*H137</f>
        <v>0</v>
      </c>
      <c r="AR137" s="148" t="s">
        <v>181</v>
      </c>
      <c r="AT137" s="148" t="s">
        <v>176</v>
      </c>
      <c r="AU137" s="148" t="s">
        <v>83</v>
      </c>
      <c r="AY137" s="17" t="s">
        <v>174</v>
      </c>
      <c r="BE137" s="149">
        <f>IF(N137="základní",J137,0)</f>
        <v>0</v>
      </c>
      <c r="BF137" s="149">
        <f>IF(N137="snížená",J137,0)</f>
        <v>0</v>
      </c>
      <c r="BG137" s="149">
        <f>IF(N137="zákl. přenesená",J137,0)</f>
        <v>0</v>
      </c>
      <c r="BH137" s="149">
        <f>IF(N137="sníž. přenesená",J137,0)</f>
        <v>0</v>
      </c>
      <c r="BI137" s="149">
        <f>IF(N137="nulová",J137,0)</f>
        <v>0</v>
      </c>
      <c r="BJ137" s="17" t="s">
        <v>83</v>
      </c>
      <c r="BK137" s="149">
        <f>ROUND(I137*H137,2)</f>
        <v>0</v>
      </c>
      <c r="BL137" s="17" t="s">
        <v>181</v>
      </c>
      <c r="BM137" s="148" t="s">
        <v>333</v>
      </c>
    </row>
    <row r="138" spans="2:65" s="1" customFormat="1" ht="7" customHeight="1">
      <c r="B138" s="44"/>
      <c r="C138" s="45"/>
      <c r="D138" s="45"/>
      <c r="E138" s="45"/>
      <c r="F138" s="45"/>
      <c r="G138" s="45"/>
      <c r="H138" s="45"/>
      <c r="I138" s="45"/>
      <c r="J138" s="45"/>
      <c r="K138" s="45"/>
      <c r="L138" s="32"/>
    </row>
  </sheetData>
  <sheetProtection algorithmName="SHA-512" hashValue="+HcNEPVOhcaNHkjhBTfJK6cYtfMUXMLlZMc0sh0pm9YRW34QXE4fUKCNj+3iBm6O7JI8DrKDQW4bwaOg+Jf98Q==" saltValue="Hafn2P35XSANTp2chSysjbpaQ69MXVqKs2ChuQlP6RERwBELCENAkrBY/X9/bK1qSrW9dKoxMGno66HJT2rTmg==" spinCount="100000" sheet="1" objects="1" scenarios="1" formatColumns="0" formatRows="0" autoFilter="0"/>
  <autoFilter ref="C121:K137" xr:uid="{00000000-0009-0000-0000-000003000000}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54"/>
  <sheetViews>
    <sheetView showGridLines="0" topLeftCell="A141" workbookViewId="0">
      <selection activeCell="I154" sqref="I154"/>
    </sheetView>
  </sheetViews>
  <sheetFormatPr defaultRowHeight="14.5"/>
  <cols>
    <col min="1" max="1" width="8.33203125" customWidth="1"/>
    <col min="2" max="2" width="1.218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1" width="22.33203125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232"/>
      <c r="M2" s="232"/>
      <c r="N2" s="232"/>
      <c r="O2" s="232"/>
      <c r="P2" s="232"/>
      <c r="Q2" s="232"/>
      <c r="R2" s="232"/>
      <c r="S2" s="232"/>
      <c r="T2" s="232"/>
      <c r="U2" s="232"/>
      <c r="V2" s="232"/>
      <c r="AT2" s="17" t="s">
        <v>97</v>
      </c>
    </row>
    <row r="3" spans="2:46" ht="7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2:46" ht="25" customHeight="1">
      <c r="B4" s="20"/>
      <c r="D4" s="21" t="s">
        <v>102</v>
      </c>
      <c r="L4" s="20"/>
      <c r="M4" s="94" t="s">
        <v>10</v>
      </c>
      <c r="AT4" s="17" t="s">
        <v>4</v>
      </c>
    </row>
    <row r="5" spans="2:46" ht="7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26.25" customHeight="1">
      <c r="B7" s="20"/>
      <c r="E7" s="247" t="str">
        <f>'Rekapitulace stavby'!K6</f>
        <v>Výměna a zateplení obvodového pláště společenského centra Rychnov nad Kněžnou - I.etapa</v>
      </c>
      <c r="F7" s="248"/>
      <c r="G7" s="248"/>
      <c r="H7" s="248"/>
      <c r="L7" s="20"/>
    </row>
    <row r="8" spans="2:46" s="1" customFormat="1" ht="12" customHeight="1">
      <c r="B8" s="32"/>
      <c r="D8" s="27" t="s">
        <v>111</v>
      </c>
      <c r="L8" s="32"/>
    </row>
    <row r="9" spans="2:46" s="1" customFormat="1" ht="16.5" customHeight="1">
      <c r="B9" s="32"/>
      <c r="E9" s="205" t="s">
        <v>1552</v>
      </c>
      <c r="F9" s="249"/>
      <c r="G9" s="249"/>
      <c r="H9" s="249"/>
      <c r="L9" s="32"/>
    </row>
    <row r="10" spans="2:46" s="1" customFormat="1" ht="10">
      <c r="B10" s="32"/>
      <c r="L10" s="32"/>
    </row>
    <row r="11" spans="2:46" s="1" customFormat="1" ht="12" customHeight="1">
      <c r="B11" s="32"/>
      <c r="D11" s="27" t="s">
        <v>18</v>
      </c>
      <c r="F11" s="25" t="s">
        <v>1</v>
      </c>
      <c r="I11" s="27" t="s">
        <v>19</v>
      </c>
      <c r="J11" s="25" t="s">
        <v>1</v>
      </c>
      <c r="L11" s="32"/>
    </row>
    <row r="12" spans="2:46" s="1" customFormat="1" ht="12" customHeight="1">
      <c r="B12" s="32"/>
      <c r="D12" s="27" t="s">
        <v>20</v>
      </c>
      <c r="F12" s="25" t="s">
        <v>21</v>
      </c>
      <c r="I12" s="27" t="s">
        <v>22</v>
      </c>
      <c r="J12" s="52" t="str">
        <f>'Rekapitulace stavby'!AN8</f>
        <v>4. 9. 2024</v>
      </c>
      <c r="L12" s="32"/>
    </row>
    <row r="13" spans="2:46" s="1" customFormat="1" ht="10.75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">
        <v>1</v>
      </c>
      <c r="L14" s="32"/>
    </row>
    <row r="15" spans="2:46" s="1" customFormat="1" ht="18" customHeight="1">
      <c r="B15" s="32"/>
      <c r="E15" s="25" t="s">
        <v>26</v>
      </c>
      <c r="I15" s="27" t="s">
        <v>27</v>
      </c>
      <c r="J15" s="25" t="s">
        <v>1</v>
      </c>
      <c r="L15" s="32"/>
    </row>
    <row r="16" spans="2:46" s="1" customFormat="1" ht="7" customHeight="1">
      <c r="B16" s="32"/>
      <c r="L16" s="32"/>
    </row>
    <row r="17" spans="2:12" s="1" customFormat="1" ht="12" customHeight="1">
      <c r="B17" s="32"/>
      <c r="D17" s="27" t="s">
        <v>28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50" t="str">
        <f>'Rekapitulace stavby'!E14</f>
        <v>Vyplň údaj</v>
      </c>
      <c r="F18" s="231"/>
      <c r="G18" s="231"/>
      <c r="H18" s="231"/>
      <c r="I18" s="27" t="s">
        <v>27</v>
      </c>
      <c r="J18" s="28" t="str">
        <f>'Rekapitulace stavby'!AN14</f>
        <v>Vyplň údaj</v>
      </c>
      <c r="L18" s="32"/>
    </row>
    <row r="19" spans="2:12" s="1" customFormat="1" ht="7" customHeight="1">
      <c r="B19" s="32"/>
      <c r="L19" s="32"/>
    </row>
    <row r="20" spans="2:12" s="1" customFormat="1" ht="12" customHeight="1">
      <c r="B20" s="32"/>
      <c r="D20" s="27" t="s">
        <v>30</v>
      </c>
      <c r="I20" s="27" t="s">
        <v>25</v>
      </c>
      <c r="J20" s="25" t="s">
        <v>1</v>
      </c>
      <c r="L20" s="32"/>
    </row>
    <row r="21" spans="2:12" s="1" customFormat="1" ht="18" customHeight="1">
      <c r="B21" s="32"/>
      <c r="E21" s="25" t="s">
        <v>31</v>
      </c>
      <c r="I21" s="27" t="s">
        <v>27</v>
      </c>
      <c r="J21" s="25" t="s">
        <v>1</v>
      </c>
      <c r="L21" s="32"/>
    </row>
    <row r="22" spans="2:12" s="1" customFormat="1" ht="7" customHeight="1">
      <c r="B22" s="32"/>
      <c r="L22" s="32"/>
    </row>
    <row r="23" spans="2:12" s="1" customFormat="1" ht="12" customHeight="1">
      <c r="B23" s="32"/>
      <c r="D23" s="27" t="s">
        <v>33</v>
      </c>
      <c r="I23" s="27" t="s">
        <v>25</v>
      </c>
      <c r="J23" s="25" t="s">
        <v>1</v>
      </c>
      <c r="L23" s="32"/>
    </row>
    <row r="24" spans="2:12" s="1" customFormat="1" ht="18" customHeight="1">
      <c r="B24" s="32"/>
      <c r="E24" s="25" t="s">
        <v>34</v>
      </c>
      <c r="I24" s="27" t="s">
        <v>27</v>
      </c>
      <c r="J24" s="25" t="s">
        <v>1</v>
      </c>
      <c r="L24" s="32"/>
    </row>
    <row r="25" spans="2:12" s="1" customFormat="1" ht="7" customHeight="1">
      <c r="B25" s="32"/>
      <c r="L25" s="32"/>
    </row>
    <row r="26" spans="2:12" s="1" customFormat="1" ht="12" customHeight="1">
      <c r="B26" s="32"/>
      <c r="D26" s="27" t="s">
        <v>35</v>
      </c>
      <c r="L26" s="32"/>
    </row>
    <row r="27" spans="2:12" s="7" customFormat="1" ht="16.5" customHeight="1">
      <c r="B27" s="95"/>
      <c r="E27" s="236" t="s">
        <v>1</v>
      </c>
      <c r="F27" s="236"/>
      <c r="G27" s="236"/>
      <c r="H27" s="236"/>
      <c r="L27" s="95"/>
    </row>
    <row r="28" spans="2:12" s="1" customFormat="1" ht="7" customHeight="1">
      <c r="B28" s="32"/>
      <c r="L28" s="32"/>
    </row>
    <row r="29" spans="2:12" s="1" customFormat="1" ht="7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4" customHeight="1">
      <c r="B30" s="32"/>
      <c r="D30" s="96" t="s">
        <v>36</v>
      </c>
      <c r="J30" s="66">
        <f>ROUND(J122, 2)</f>
        <v>4000000</v>
      </c>
      <c r="L30" s="32"/>
    </row>
    <row r="31" spans="2:12" s="1" customFormat="1" ht="7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" customHeight="1">
      <c r="B32" s="32"/>
      <c r="F32" s="35" t="s">
        <v>38</v>
      </c>
      <c r="I32" s="35" t="s">
        <v>37</v>
      </c>
      <c r="J32" s="35" t="s">
        <v>39</v>
      </c>
      <c r="L32" s="32"/>
    </row>
    <row r="33" spans="2:12" s="1" customFormat="1" ht="14.4" customHeight="1">
      <c r="B33" s="32"/>
      <c r="D33" s="55" t="s">
        <v>40</v>
      </c>
      <c r="E33" s="27" t="s">
        <v>41</v>
      </c>
      <c r="F33" s="86">
        <f>ROUND((SUM(BE122:BE153)),  2)</f>
        <v>4000000</v>
      </c>
      <c r="I33" s="97">
        <v>0.21</v>
      </c>
      <c r="J33" s="86">
        <f>ROUND(((SUM(BE122:BE153))*I33),  2)</f>
        <v>840000</v>
      </c>
      <c r="L33" s="32"/>
    </row>
    <row r="34" spans="2:12" s="1" customFormat="1" ht="14.4" customHeight="1">
      <c r="B34" s="32"/>
      <c r="E34" s="27" t="s">
        <v>42</v>
      </c>
      <c r="F34" s="86">
        <f>ROUND((SUM(BF122:BF153)),  2)</f>
        <v>0</v>
      </c>
      <c r="I34" s="97">
        <v>0.15</v>
      </c>
      <c r="J34" s="86">
        <f>ROUND(((SUM(BF122:BF153))*I34),  2)</f>
        <v>0</v>
      </c>
      <c r="L34" s="32"/>
    </row>
    <row r="35" spans="2:12" s="1" customFormat="1" ht="14.4" hidden="1" customHeight="1">
      <c r="B35" s="32"/>
      <c r="E35" s="27" t="s">
        <v>43</v>
      </c>
      <c r="F35" s="86">
        <f>ROUND((SUM(BG122:BG153)),  2)</f>
        <v>0</v>
      </c>
      <c r="I35" s="97">
        <v>0.21</v>
      </c>
      <c r="J35" s="86">
        <f>0</f>
        <v>0</v>
      </c>
      <c r="L35" s="32"/>
    </row>
    <row r="36" spans="2:12" s="1" customFormat="1" ht="14.4" hidden="1" customHeight="1">
      <c r="B36" s="32"/>
      <c r="E36" s="27" t="s">
        <v>44</v>
      </c>
      <c r="F36" s="86">
        <f>ROUND((SUM(BH122:BH153)),  2)</f>
        <v>0</v>
      </c>
      <c r="I36" s="97">
        <v>0.15</v>
      </c>
      <c r="J36" s="86">
        <f>0</f>
        <v>0</v>
      </c>
      <c r="L36" s="32"/>
    </row>
    <row r="37" spans="2:12" s="1" customFormat="1" ht="14.4" hidden="1" customHeight="1">
      <c r="B37" s="32"/>
      <c r="E37" s="27" t="s">
        <v>45</v>
      </c>
      <c r="F37" s="86">
        <f>ROUND((SUM(BI122:BI153)),  2)</f>
        <v>0</v>
      </c>
      <c r="I37" s="97">
        <v>0</v>
      </c>
      <c r="J37" s="86">
        <f>0</f>
        <v>0</v>
      </c>
      <c r="L37" s="32"/>
    </row>
    <row r="38" spans="2:12" s="1" customFormat="1" ht="7" customHeight="1">
      <c r="B38" s="32"/>
      <c r="L38" s="32"/>
    </row>
    <row r="39" spans="2:12" s="1" customFormat="1" ht="25.4" customHeight="1">
      <c r="B39" s="32"/>
      <c r="C39" s="98"/>
      <c r="D39" s="99" t="s">
        <v>46</v>
      </c>
      <c r="E39" s="57"/>
      <c r="F39" s="57"/>
      <c r="G39" s="100" t="s">
        <v>47</v>
      </c>
      <c r="H39" s="101" t="s">
        <v>48</v>
      </c>
      <c r="I39" s="57"/>
      <c r="J39" s="102">
        <f>SUM(J30:J37)</f>
        <v>4840000</v>
      </c>
      <c r="K39" s="103"/>
      <c r="L39" s="32"/>
    </row>
    <row r="40" spans="2:12" s="1" customFormat="1" ht="14.4" customHeight="1">
      <c r="B40" s="32"/>
      <c r="L40" s="32"/>
    </row>
    <row r="41" spans="2:12" ht="14.4" customHeight="1">
      <c r="B41" s="20"/>
      <c r="L41" s="20"/>
    </row>
    <row r="42" spans="2:12" ht="14.4" customHeight="1">
      <c r="B42" s="20"/>
      <c r="L42" s="20"/>
    </row>
    <row r="43" spans="2:12" ht="14.4" customHeight="1">
      <c r="B43" s="20"/>
      <c r="L43" s="20"/>
    </row>
    <row r="44" spans="2:12" ht="14.4" customHeight="1">
      <c r="B44" s="20"/>
      <c r="L44" s="20"/>
    </row>
    <row r="45" spans="2:12" ht="14.4" customHeight="1">
      <c r="B45" s="20"/>
      <c r="L45" s="20"/>
    </row>
    <row r="46" spans="2:12" ht="14.4" customHeight="1">
      <c r="B46" s="20"/>
      <c r="L46" s="20"/>
    </row>
    <row r="47" spans="2:12" ht="14.4" customHeight="1">
      <c r="B47" s="20"/>
      <c r="L47" s="20"/>
    </row>
    <row r="48" spans="2:12" ht="14.4" customHeight="1">
      <c r="B48" s="20"/>
      <c r="L48" s="20"/>
    </row>
    <row r="49" spans="2:12" ht="14.4" customHeight="1">
      <c r="B49" s="20"/>
      <c r="L49" s="20"/>
    </row>
    <row r="50" spans="2:12" s="1" customFormat="1" ht="14.4" customHeight="1">
      <c r="B50" s="32"/>
      <c r="D50" s="41" t="s">
        <v>49</v>
      </c>
      <c r="E50" s="42"/>
      <c r="F50" s="42"/>
      <c r="G50" s="41" t="s">
        <v>50</v>
      </c>
      <c r="H50" s="42"/>
      <c r="I50" s="42"/>
      <c r="J50" s="42"/>
      <c r="K50" s="42"/>
      <c r="L50" s="32"/>
    </row>
    <row r="51" spans="2:12" ht="10">
      <c r="B51" s="20"/>
      <c r="L51" s="20"/>
    </row>
    <row r="52" spans="2:12" ht="10">
      <c r="B52" s="20"/>
      <c r="L52" s="20"/>
    </row>
    <row r="53" spans="2:12" ht="10">
      <c r="B53" s="20"/>
      <c r="L53" s="20"/>
    </row>
    <row r="54" spans="2:12" ht="10">
      <c r="B54" s="20"/>
      <c r="L54" s="20"/>
    </row>
    <row r="55" spans="2:12" ht="10">
      <c r="B55" s="20"/>
      <c r="L55" s="20"/>
    </row>
    <row r="56" spans="2:12" ht="10">
      <c r="B56" s="20"/>
      <c r="L56" s="20"/>
    </row>
    <row r="57" spans="2:12" ht="10">
      <c r="B57" s="20"/>
      <c r="L57" s="20"/>
    </row>
    <row r="58" spans="2:12" ht="10">
      <c r="B58" s="20"/>
      <c r="L58" s="20"/>
    </row>
    <row r="59" spans="2:12" ht="10">
      <c r="B59" s="20"/>
      <c r="L59" s="20"/>
    </row>
    <row r="60" spans="2:12" ht="10">
      <c r="B60" s="20"/>
      <c r="L60" s="20"/>
    </row>
    <row r="61" spans="2:12" s="1" customFormat="1" ht="12.5">
      <c r="B61" s="32"/>
      <c r="D61" s="43" t="s">
        <v>51</v>
      </c>
      <c r="E61" s="34"/>
      <c r="F61" s="104" t="s">
        <v>52</v>
      </c>
      <c r="G61" s="43" t="s">
        <v>51</v>
      </c>
      <c r="H61" s="34"/>
      <c r="I61" s="34"/>
      <c r="J61" s="105" t="s">
        <v>52</v>
      </c>
      <c r="K61" s="34"/>
      <c r="L61" s="32"/>
    </row>
    <row r="62" spans="2:12" ht="10">
      <c r="B62" s="20"/>
      <c r="L62" s="20"/>
    </row>
    <row r="63" spans="2:12" ht="10">
      <c r="B63" s="20"/>
      <c r="L63" s="20"/>
    </row>
    <row r="64" spans="2:12" ht="10">
      <c r="B64" s="20"/>
      <c r="L64" s="20"/>
    </row>
    <row r="65" spans="2:12" s="1" customFormat="1" ht="13">
      <c r="B65" s="32"/>
      <c r="D65" s="41" t="s">
        <v>53</v>
      </c>
      <c r="E65" s="42"/>
      <c r="F65" s="42"/>
      <c r="G65" s="41" t="s">
        <v>54</v>
      </c>
      <c r="H65" s="42"/>
      <c r="I65" s="42"/>
      <c r="J65" s="42"/>
      <c r="K65" s="42"/>
      <c r="L65" s="32"/>
    </row>
    <row r="66" spans="2:12" ht="10">
      <c r="B66" s="20"/>
      <c r="L66" s="20"/>
    </row>
    <row r="67" spans="2:12" ht="10">
      <c r="B67" s="20"/>
      <c r="L67" s="20"/>
    </row>
    <row r="68" spans="2:12" ht="10">
      <c r="B68" s="20"/>
      <c r="L68" s="20"/>
    </row>
    <row r="69" spans="2:12" ht="10">
      <c r="B69" s="20"/>
      <c r="L69" s="20"/>
    </row>
    <row r="70" spans="2:12" ht="10">
      <c r="B70" s="20"/>
      <c r="L70" s="20"/>
    </row>
    <row r="71" spans="2:12" ht="10">
      <c r="B71" s="20"/>
      <c r="L71" s="20"/>
    </row>
    <row r="72" spans="2:12" ht="10">
      <c r="B72" s="20"/>
      <c r="L72" s="20"/>
    </row>
    <row r="73" spans="2:12" ht="10">
      <c r="B73" s="20"/>
      <c r="L73" s="20"/>
    </row>
    <row r="74" spans="2:12" ht="10">
      <c r="B74" s="20"/>
      <c r="L74" s="20"/>
    </row>
    <row r="75" spans="2:12" ht="10">
      <c r="B75" s="20"/>
      <c r="L75" s="20"/>
    </row>
    <row r="76" spans="2:12" s="1" customFormat="1" ht="12.5">
      <c r="B76" s="32"/>
      <c r="D76" s="43" t="s">
        <v>51</v>
      </c>
      <c r="E76" s="34"/>
      <c r="F76" s="104" t="s">
        <v>52</v>
      </c>
      <c r="G76" s="43" t="s">
        <v>51</v>
      </c>
      <c r="H76" s="34"/>
      <c r="I76" s="34"/>
      <c r="J76" s="105" t="s">
        <v>52</v>
      </c>
      <c r="K76" s="34"/>
      <c r="L76" s="32"/>
    </row>
    <row r="77" spans="2:12" s="1" customFormat="1" ht="14.4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7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5" customHeight="1">
      <c r="B82" s="32"/>
      <c r="C82" s="21" t="s">
        <v>130</v>
      </c>
      <c r="L82" s="32"/>
    </row>
    <row r="83" spans="2:47" s="1" customFormat="1" ht="7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26.25" customHeight="1">
      <c r="B85" s="32"/>
      <c r="E85" s="247" t="str">
        <f>E7</f>
        <v>Výměna a zateplení obvodového pláště společenského centra Rychnov nad Kněžnou - I.etapa</v>
      </c>
      <c r="F85" s="248"/>
      <c r="G85" s="248"/>
      <c r="H85" s="248"/>
      <c r="L85" s="32"/>
    </row>
    <row r="86" spans="2:47" s="1" customFormat="1" ht="12" customHeight="1">
      <c r="B86" s="32"/>
      <c r="C86" s="27" t="s">
        <v>111</v>
      </c>
      <c r="L86" s="32"/>
    </row>
    <row r="87" spans="2:47" s="1" customFormat="1" ht="16.5" customHeight="1">
      <c r="B87" s="32"/>
      <c r="E87" s="205" t="str">
        <f>E9</f>
        <v>VRN - Vedlejší rozpočtové náklady</v>
      </c>
      <c r="F87" s="249"/>
      <c r="G87" s="249"/>
      <c r="H87" s="249"/>
      <c r="L87" s="32"/>
    </row>
    <row r="88" spans="2:47" s="1" customFormat="1" ht="7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 xml:space="preserve"> </v>
      </c>
      <c r="I89" s="27" t="s">
        <v>22</v>
      </c>
      <c r="J89" s="52" t="str">
        <f>IF(J12="","",J12)</f>
        <v>4. 9. 2024</v>
      </c>
      <c r="L89" s="32"/>
    </row>
    <row r="90" spans="2:47" s="1" customFormat="1" ht="7" customHeight="1">
      <c r="B90" s="32"/>
      <c r="L90" s="32"/>
    </row>
    <row r="91" spans="2:47" s="1" customFormat="1" ht="40" customHeight="1">
      <c r="B91" s="32"/>
      <c r="C91" s="27" t="s">
        <v>24</v>
      </c>
      <c r="F91" s="25" t="str">
        <f>E15</f>
        <v xml:space="preserve">Město Rychnov nad Kněžnou </v>
      </c>
      <c r="I91" s="27" t="s">
        <v>30</v>
      </c>
      <c r="J91" s="30" t="str">
        <f>E21</f>
        <v xml:space="preserve">ATELIER H1 &amp; ATELIER HÁJEK s.r.o. </v>
      </c>
      <c r="L91" s="32"/>
    </row>
    <row r="92" spans="2:47" s="1" customFormat="1" ht="15.15" customHeight="1">
      <c r="B92" s="32"/>
      <c r="C92" s="27" t="s">
        <v>28</v>
      </c>
      <c r="F92" s="25" t="str">
        <f>IF(E18="","",E18)</f>
        <v>Vyplň údaj</v>
      </c>
      <c r="I92" s="27" t="s">
        <v>33</v>
      </c>
      <c r="J92" s="30" t="str">
        <f>E24</f>
        <v>Martin Škrabal</v>
      </c>
      <c r="L92" s="32"/>
    </row>
    <row r="93" spans="2:47" s="1" customFormat="1" ht="10.25" customHeight="1">
      <c r="B93" s="32"/>
      <c r="L93" s="32"/>
    </row>
    <row r="94" spans="2:47" s="1" customFormat="1" ht="29.25" customHeight="1">
      <c r="B94" s="32"/>
      <c r="C94" s="106" t="s">
        <v>131</v>
      </c>
      <c r="D94" s="98"/>
      <c r="E94" s="98"/>
      <c r="F94" s="98"/>
      <c r="G94" s="98"/>
      <c r="H94" s="98"/>
      <c r="I94" s="98"/>
      <c r="J94" s="107" t="s">
        <v>132</v>
      </c>
      <c r="K94" s="98"/>
      <c r="L94" s="32"/>
    </row>
    <row r="95" spans="2:47" s="1" customFormat="1" ht="10.25" customHeight="1">
      <c r="B95" s="32"/>
      <c r="L95" s="32"/>
    </row>
    <row r="96" spans="2:47" s="1" customFormat="1" ht="22.75" customHeight="1">
      <c r="B96" s="32"/>
      <c r="C96" s="108" t="s">
        <v>133</v>
      </c>
      <c r="J96" s="66">
        <f>J122</f>
        <v>4000000</v>
      </c>
      <c r="L96" s="32"/>
      <c r="AU96" s="17" t="s">
        <v>134</v>
      </c>
    </row>
    <row r="97" spans="2:12" s="8" customFormat="1" ht="25" customHeight="1">
      <c r="B97" s="109"/>
      <c r="D97" s="110" t="s">
        <v>1552</v>
      </c>
      <c r="E97" s="111"/>
      <c r="F97" s="111"/>
      <c r="G97" s="111"/>
      <c r="H97" s="111"/>
      <c r="I97" s="111"/>
      <c r="J97" s="112">
        <f>J123</f>
        <v>4000000</v>
      </c>
      <c r="L97" s="109"/>
    </row>
    <row r="98" spans="2:12" s="9" customFormat="1" ht="19.899999999999999" customHeight="1">
      <c r="B98" s="113"/>
      <c r="D98" s="114" t="s">
        <v>1553</v>
      </c>
      <c r="E98" s="115"/>
      <c r="F98" s="115"/>
      <c r="G98" s="115"/>
      <c r="H98" s="115"/>
      <c r="I98" s="115"/>
      <c r="J98" s="116">
        <f>J124</f>
        <v>0</v>
      </c>
      <c r="L98" s="113"/>
    </row>
    <row r="99" spans="2:12" s="9" customFormat="1" ht="19.899999999999999" customHeight="1">
      <c r="B99" s="113"/>
      <c r="D99" s="114" t="s">
        <v>1554</v>
      </c>
      <c r="E99" s="115"/>
      <c r="F99" s="115"/>
      <c r="G99" s="115"/>
      <c r="H99" s="115"/>
      <c r="I99" s="115"/>
      <c r="J99" s="116">
        <f>J129</f>
        <v>0</v>
      </c>
      <c r="L99" s="113"/>
    </row>
    <row r="100" spans="2:12" s="9" customFormat="1" ht="19.899999999999999" customHeight="1">
      <c r="B100" s="113"/>
      <c r="D100" s="114" t="s">
        <v>1555</v>
      </c>
      <c r="E100" s="115"/>
      <c r="F100" s="115"/>
      <c r="G100" s="115"/>
      <c r="H100" s="115"/>
      <c r="I100" s="115"/>
      <c r="J100" s="116">
        <f>J142</f>
        <v>0</v>
      </c>
      <c r="L100" s="113"/>
    </row>
    <row r="101" spans="2:12" s="9" customFormat="1" ht="19.899999999999999" customHeight="1">
      <c r="B101" s="113"/>
      <c r="D101" s="114" t="s">
        <v>1556</v>
      </c>
      <c r="E101" s="115"/>
      <c r="F101" s="115"/>
      <c r="G101" s="115"/>
      <c r="H101" s="115"/>
      <c r="I101" s="115"/>
      <c r="J101" s="116">
        <f>J145</f>
        <v>0</v>
      </c>
      <c r="L101" s="113"/>
    </row>
    <row r="102" spans="2:12" s="9" customFormat="1" ht="19.899999999999999" customHeight="1">
      <c r="B102" s="113"/>
      <c r="D102" s="114" t="s">
        <v>1557</v>
      </c>
      <c r="E102" s="115"/>
      <c r="F102" s="115"/>
      <c r="G102" s="115"/>
      <c r="H102" s="115"/>
      <c r="I102" s="115"/>
      <c r="J102" s="116">
        <f>J149</f>
        <v>4000000</v>
      </c>
      <c r="L102" s="113"/>
    </row>
    <row r="103" spans="2:12" s="1" customFormat="1" ht="21.75" customHeight="1">
      <c r="B103" s="32"/>
      <c r="L103" s="32"/>
    </row>
    <row r="104" spans="2:12" s="1" customFormat="1" ht="7" customHeight="1">
      <c r="B104" s="44"/>
      <c r="C104" s="45"/>
      <c r="D104" s="45"/>
      <c r="E104" s="45"/>
      <c r="F104" s="45"/>
      <c r="G104" s="45"/>
      <c r="H104" s="45"/>
      <c r="I104" s="45"/>
      <c r="J104" s="45"/>
      <c r="K104" s="45"/>
      <c r="L104" s="32"/>
    </row>
    <row r="108" spans="2:12" s="1" customFormat="1" ht="7" customHeight="1">
      <c r="B108" s="46"/>
      <c r="C108" s="47"/>
      <c r="D108" s="47"/>
      <c r="E108" s="47"/>
      <c r="F108" s="47"/>
      <c r="G108" s="47"/>
      <c r="H108" s="47"/>
      <c r="I108" s="47"/>
      <c r="J108" s="47"/>
      <c r="K108" s="47"/>
      <c r="L108" s="32"/>
    </row>
    <row r="109" spans="2:12" s="1" customFormat="1" ht="25" customHeight="1">
      <c r="B109" s="32"/>
      <c r="C109" s="21" t="s">
        <v>159</v>
      </c>
      <c r="L109" s="32"/>
    </row>
    <row r="110" spans="2:12" s="1" customFormat="1" ht="7" customHeight="1">
      <c r="B110" s="32"/>
      <c r="L110" s="32"/>
    </row>
    <row r="111" spans="2:12" s="1" customFormat="1" ht="12" customHeight="1">
      <c r="B111" s="32"/>
      <c r="C111" s="27" t="s">
        <v>16</v>
      </c>
      <c r="L111" s="32"/>
    </row>
    <row r="112" spans="2:12" s="1" customFormat="1" ht="26.25" customHeight="1">
      <c r="B112" s="32"/>
      <c r="E112" s="247" t="str">
        <f>E7</f>
        <v>Výměna a zateplení obvodového pláště společenského centra Rychnov nad Kněžnou - I.etapa</v>
      </c>
      <c r="F112" s="248"/>
      <c r="G112" s="248"/>
      <c r="H112" s="248"/>
      <c r="L112" s="32"/>
    </row>
    <row r="113" spans="2:65" s="1" customFormat="1" ht="12" customHeight="1">
      <c r="B113" s="32"/>
      <c r="C113" s="27" t="s">
        <v>111</v>
      </c>
      <c r="L113" s="32"/>
    </row>
    <row r="114" spans="2:65" s="1" customFormat="1" ht="16.5" customHeight="1">
      <c r="B114" s="32"/>
      <c r="E114" s="205" t="str">
        <f>E9</f>
        <v>VRN - Vedlejší rozpočtové náklady</v>
      </c>
      <c r="F114" s="249"/>
      <c r="G114" s="249"/>
      <c r="H114" s="249"/>
      <c r="L114" s="32"/>
    </row>
    <row r="115" spans="2:65" s="1" customFormat="1" ht="7" customHeight="1">
      <c r="B115" s="32"/>
      <c r="L115" s="32"/>
    </row>
    <row r="116" spans="2:65" s="1" customFormat="1" ht="12" customHeight="1">
      <c r="B116" s="32"/>
      <c r="C116" s="27" t="s">
        <v>20</v>
      </c>
      <c r="F116" s="25" t="str">
        <f>F12</f>
        <v xml:space="preserve"> </v>
      </c>
      <c r="I116" s="27" t="s">
        <v>22</v>
      </c>
      <c r="J116" s="52" t="str">
        <f>IF(J12="","",J12)</f>
        <v>4. 9. 2024</v>
      </c>
      <c r="L116" s="32"/>
    </row>
    <row r="117" spans="2:65" s="1" customFormat="1" ht="7" customHeight="1">
      <c r="B117" s="32"/>
      <c r="L117" s="32"/>
    </row>
    <row r="118" spans="2:65" s="1" customFormat="1" ht="40" customHeight="1">
      <c r="B118" s="32"/>
      <c r="C118" s="27" t="s">
        <v>24</v>
      </c>
      <c r="F118" s="25" t="str">
        <f>E15</f>
        <v xml:space="preserve">Město Rychnov nad Kněžnou </v>
      </c>
      <c r="I118" s="27" t="s">
        <v>30</v>
      </c>
      <c r="J118" s="30" t="str">
        <f>E21</f>
        <v xml:space="preserve">ATELIER H1 &amp; ATELIER HÁJEK s.r.o. </v>
      </c>
      <c r="L118" s="32"/>
    </row>
    <row r="119" spans="2:65" s="1" customFormat="1" ht="15.15" customHeight="1">
      <c r="B119" s="32"/>
      <c r="C119" s="27" t="s">
        <v>28</v>
      </c>
      <c r="F119" s="25" t="str">
        <f>IF(E18="","",E18)</f>
        <v>Vyplň údaj</v>
      </c>
      <c r="I119" s="27" t="s">
        <v>33</v>
      </c>
      <c r="J119" s="30" t="str">
        <f>E24</f>
        <v>Martin Škrabal</v>
      </c>
      <c r="L119" s="32"/>
    </row>
    <row r="120" spans="2:65" s="1" customFormat="1" ht="10.25" customHeight="1">
      <c r="B120" s="32"/>
      <c r="L120" s="32"/>
    </row>
    <row r="121" spans="2:65" s="10" customFormat="1" ht="29.25" customHeight="1">
      <c r="B121" s="117"/>
      <c r="C121" s="118" t="s">
        <v>160</v>
      </c>
      <c r="D121" s="119" t="s">
        <v>61</v>
      </c>
      <c r="E121" s="119" t="s">
        <v>57</v>
      </c>
      <c r="F121" s="119" t="s">
        <v>58</v>
      </c>
      <c r="G121" s="119" t="s">
        <v>161</v>
      </c>
      <c r="H121" s="119" t="s">
        <v>162</v>
      </c>
      <c r="I121" s="119" t="s">
        <v>163</v>
      </c>
      <c r="J121" s="119" t="s">
        <v>132</v>
      </c>
      <c r="K121" s="120" t="s">
        <v>164</v>
      </c>
      <c r="L121" s="117"/>
      <c r="M121" s="59" t="s">
        <v>1</v>
      </c>
      <c r="N121" s="60" t="s">
        <v>40</v>
      </c>
      <c r="O121" s="60" t="s">
        <v>165</v>
      </c>
      <c r="P121" s="60" t="s">
        <v>166</v>
      </c>
      <c r="Q121" s="60" t="s">
        <v>167</v>
      </c>
      <c r="R121" s="60" t="s">
        <v>168</v>
      </c>
      <c r="S121" s="60" t="s">
        <v>169</v>
      </c>
      <c r="T121" s="61" t="s">
        <v>170</v>
      </c>
    </row>
    <row r="122" spans="2:65" s="1" customFormat="1" ht="22.75" customHeight="1">
      <c r="B122" s="32"/>
      <c r="C122" s="64" t="s">
        <v>171</v>
      </c>
      <c r="J122" s="121">
        <f>BK122</f>
        <v>4000000</v>
      </c>
      <c r="L122" s="32"/>
      <c r="M122" s="62"/>
      <c r="N122" s="53"/>
      <c r="O122" s="53"/>
      <c r="P122" s="122">
        <f>P123</f>
        <v>0</v>
      </c>
      <c r="Q122" s="53"/>
      <c r="R122" s="122">
        <f>R123</f>
        <v>0</v>
      </c>
      <c r="S122" s="53"/>
      <c r="T122" s="123">
        <f>T123</f>
        <v>0</v>
      </c>
      <c r="AT122" s="17" t="s">
        <v>75</v>
      </c>
      <c r="AU122" s="17" t="s">
        <v>134</v>
      </c>
      <c r="BK122" s="124">
        <f>BK123</f>
        <v>4000000</v>
      </c>
    </row>
    <row r="123" spans="2:65" s="11" customFormat="1" ht="25.9" customHeight="1">
      <c r="B123" s="125"/>
      <c r="D123" s="126" t="s">
        <v>75</v>
      </c>
      <c r="E123" s="127" t="s">
        <v>95</v>
      </c>
      <c r="F123" s="127" t="s">
        <v>96</v>
      </c>
      <c r="I123" s="128"/>
      <c r="J123" s="129">
        <f>BK123</f>
        <v>4000000</v>
      </c>
      <c r="L123" s="125"/>
      <c r="M123" s="130"/>
      <c r="P123" s="131">
        <f>P124+P129+P142+P145+P149</f>
        <v>0</v>
      </c>
      <c r="R123" s="131">
        <f>R124+R129+R142+R145+R149</f>
        <v>0</v>
      </c>
      <c r="T123" s="132">
        <f>T124+T129+T142+T145+T149</f>
        <v>0</v>
      </c>
      <c r="AR123" s="126" t="s">
        <v>200</v>
      </c>
      <c r="AT123" s="133" t="s">
        <v>75</v>
      </c>
      <c r="AU123" s="133" t="s">
        <v>76</v>
      </c>
      <c r="AY123" s="126" t="s">
        <v>174</v>
      </c>
      <c r="BK123" s="134">
        <f>BK124+BK129+BK142+BK145+BK149</f>
        <v>4000000</v>
      </c>
    </row>
    <row r="124" spans="2:65" s="11" customFormat="1" ht="22.75" customHeight="1">
      <c r="B124" s="125"/>
      <c r="D124" s="126" t="s">
        <v>75</v>
      </c>
      <c r="E124" s="135" t="s">
        <v>1558</v>
      </c>
      <c r="F124" s="135" t="s">
        <v>1559</v>
      </c>
      <c r="I124" s="128"/>
      <c r="J124" s="136">
        <f>BK124</f>
        <v>0</v>
      </c>
      <c r="L124" s="125"/>
      <c r="M124" s="130"/>
      <c r="P124" s="131">
        <f>SUM(P125:P128)</f>
        <v>0</v>
      </c>
      <c r="R124" s="131">
        <f>SUM(R125:R128)</f>
        <v>0</v>
      </c>
      <c r="T124" s="132">
        <f>SUM(T125:T128)</f>
        <v>0</v>
      </c>
      <c r="AR124" s="126" t="s">
        <v>200</v>
      </c>
      <c r="AT124" s="133" t="s">
        <v>75</v>
      </c>
      <c r="AU124" s="133" t="s">
        <v>83</v>
      </c>
      <c r="AY124" s="126" t="s">
        <v>174</v>
      </c>
      <c r="BK124" s="134">
        <f>SUM(BK125:BK128)</f>
        <v>0</v>
      </c>
    </row>
    <row r="125" spans="2:65" s="1" customFormat="1" ht="24.15" customHeight="1">
      <c r="B125" s="32"/>
      <c r="C125" s="137" t="s">
        <v>83</v>
      </c>
      <c r="D125" s="137" t="s">
        <v>176</v>
      </c>
      <c r="E125" s="138" t="s">
        <v>1560</v>
      </c>
      <c r="F125" s="139" t="s">
        <v>1561</v>
      </c>
      <c r="G125" s="140" t="s">
        <v>1562</v>
      </c>
      <c r="H125" s="141">
        <v>1</v>
      </c>
      <c r="I125" s="142"/>
      <c r="J125" s="143">
        <f>ROUND(I125*H125,2)</f>
        <v>0</v>
      </c>
      <c r="K125" s="139" t="s">
        <v>1</v>
      </c>
      <c r="L125" s="32"/>
      <c r="M125" s="144" t="s">
        <v>1</v>
      </c>
      <c r="N125" s="145" t="s">
        <v>41</v>
      </c>
      <c r="P125" s="146">
        <f>O125*H125</f>
        <v>0</v>
      </c>
      <c r="Q125" s="146">
        <v>0</v>
      </c>
      <c r="R125" s="146">
        <f>Q125*H125</f>
        <v>0</v>
      </c>
      <c r="S125" s="146">
        <v>0</v>
      </c>
      <c r="T125" s="147">
        <f>S125*H125</f>
        <v>0</v>
      </c>
      <c r="AR125" s="148" t="s">
        <v>1563</v>
      </c>
      <c r="AT125" s="148" t="s">
        <v>176</v>
      </c>
      <c r="AU125" s="148" t="s">
        <v>85</v>
      </c>
      <c r="AY125" s="17" t="s">
        <v>174</v>
      </c>
      <c r="BE125" s="149">
        <f>IF(N125="základní",J125,0)</f>
        <v>0</v>
      </c>
      <c r="BF125" s="149">
        <f>IF(N125="snížená",J125,0)</f>
        <v>0</v>
      </c>
      <c r="BG125" s="149">
        <f>IF(N125="zákl. přenesená",J125,0)</f>
        <v>0</v>
      </c>
      <c r="BH125" s="149">
        <f>IF(N125="sníž. přenesená",J125,0)</f>
        <v>0</v>
      </c>
      <c r="BI125" s="149">
        <f>IF(N125="nulová",J125,0)</f>
        <v>0</v>
      </c>
      <c r="BJ125" s="17" t="s">
        <v>83</v>
      </c>
      <c r="BK125" s="149">
        <f>ROUND(I125*H125,2)</f>
        <v>0</v>
      </c>
      <c r="BL125" s="17" t="s">
        <v>1563</v>
      </c>
      <c r="BM125" s="148" t="s">
        <v>1564</v>
      </c>
    </row>
    <row r="126" spans="2:65" s="1" customFormat="1" ht="37.75" customHeight="1">
      <c r="B126" s="32"/>
      <c r="C126" s="137" t="s">
        <v>85</v>
      </c>
      <c r="D126" s="137" t="s">
        <v>176</v>
      </c>
      <c r="E126" s="138" t="s">
        <v>1565</v>
      </c>
      <c r="F126" s="139" t="s">
        <v>1566</v>
      </c>
      <c r="G126" s="140" t="s">
        <v>1562</v>
      </c>
      <c r="H126" s="141">
        <v>1</v>
      </c>
      <c r="I126" s="142"/>
      <c r="J126" s="143">
        <f>ROUND(I126*H126,2)</f>
        <v>0</v>
      </c>
      <c r="K126" s="139" t="s">
        <v>1</v>
      </c>
      <c r="L126" s="32"/>
      <c r="M126" s="144" t="s">
        <v>1</v>
      </c>
      <c r="N126" s="145" t="s">
        <v>41</v>
      </c>
      <c r="P126" s="146">
        <f>O126*H126</f>
        <v>0</v>
      </c>
      <c r="Q126" s="146">
        <v>0</v>
      </c>
      <c r="R126" s="146">
        <f>Q126*H126</f>
        <v>0</v>
      </c>
      <c r="S126" s="146">
        <v>0</v>
      </c>
      <c r="T126" s="147">
        <f>S126*H126</f>
        <v>0</v>
      </c>
      <c r="AR126" s="148" t="s">
        <v>1563</v>
      </c>
      <c r="AT126" s="148" t="s">
        <v>176</v>
      </c>
      <c r="AU126" s="148" t="s">
        <v>85</v>
      </c>
      <c r="AY126" s="17" t="s">
        <v>174</v>
      </c>
      <c r="BE126" s="149">
        <f>IF(N126="základní",J126,0)</f>
        <v>0</v>
      </c>
      <c r="BF126" s="149">
        <f>IF(N126="snížená",J126,0)</f>
        <v>0</v>
      </c>
      <c r="BG126" s="149">
        <f>IF(N126="zákl. přenesená",J126,0)</f>
        <v>0</v>
      </c>
      <c r="BH126" s="149">
        <f>IF(N126="sníž. přenesená",J126,0)</f>
        <v>0</v>
      </c>
      <c r="BI126" s="149">
        <f>IF(N126="nulová",J126,0)</f>
        <v>0</v>
      </c>
      <c r="BJ126" s="17" t="s">
        <v>83</v>
      </c>
      <c r="BK126" s="149">
        <f>ROUND(I126*H126,2)</f>
        <v>0</v>
      </c>
      <c r="BL126" s="17" t="s">
        <v>1563</v>
      </c>
      <c r="BM126" s="148" t="s">
        <v>1567</v>
      </c>
    </row>
    <row r="127" spans="2:65" s="1" customFormat="1" ht="16.5" customHeight="1">
      <c r="B127" s="32"/>
      <c r="C127" s="137" t="s">
        <v>188</v>
      </c>
      <c r="D127" s="137" t="s">
        <v>176</v>
      </c>
      <c r="E127" s="138" t="s">
        <v>1568</v>
      </c>
      <c r="F127" s="139" t="s">
        <v>1569</v>
      </c>
      <c r="G127" s="140" t="s">
        <v>1570</v>
      </c>
      <c r="H127" s="141">
        <v>1</v>
      </c>
      <c r="I127" s="142"/>
      <c r="J127" s="143">
        <f>ROUND(I127*H127,2)</f>
        <v>0</v>
      </c>
      <c r="K127" s="139" t="s">
        <v>1</v>
      </c>
      <c r="L127" s="32"/>
      <c r="M127" s="144" t="s">
        <v>1</v>
      </c>
      <c r="N127" s="145" t="s">
        <v>41</v>
      </c>
      <c r="P127" s="146">
        <f>O127*H127</f>
        <v>0</v>
      </c>
      <c r="Q127" s="146">
        <v>0</v>
      </c>
      <c r="R127" s="146">
        <f>Q127*H127</f>
        <v>0</v>
      </c>
      <c r="S127" s="146">
        <v>0</v>
      </c>
      <c r="T127" s="147">
        <f>S127*H127</f>
        <v>0</v>
      </c>
      <c r="AR127" s="148" t="s">
        <v>1563</v>
      </c>
      <c r="AT127" s="148" t="s">
        <v>176</v>
      </c>
      <c r="AU127" s="148" t="s">
        <v>85</v>
      </c>
      <c r="AY127" s="17" t="s">
        <v>174</v>
      </c>
      <c r="BE127" s="149">
        <f>IF(N127="základní",J127,0)</f>
        <v>0</v>
      </c>
      <c r="BF127" s="149">
        <f>IF(N127="snížená",J127,0)</f>
        <v>0</v>
      </c>
      <c r="BG127" s="149">
        <f>IF(N127="zákl. přenesená",J127,0)</f>
        <v>0</v>
      </c>
      <c r="BH127" s="149">
        <f>IF(N127="sníž. přenesená",J127,0)</f>
        <v>0</v>
      </c>
      <c r="BI127" s="149">
        <f>IF(N127="nulová",J127,0)</f>
        <v>0</v>
      </c>
      <c r="BJ127" s="17" t="s">
        <v>83</v>
      </c>
      <c r="BK127" s="149">
        <f>ROUND(I127*H127,2)</f>
        <v>0</v>
      </c>
      <c r="BL127" s="17" t="s">
        <v>1563</v>
      </c>
      <c r="BM127" s="148" t="s">
        <v>1571</v>
      </c>
    </row>
    <row r="128" spans="2:65" s="1" customFormat="1" ht="16.5" customHeight="1">
      <c r="B128" s="32"/>
      <c r="C128" s="137" t="s">
        <v>181</v>
      </c>
      <c r="D128" s="137" t="s">
        <v>176</v>
      </c>
      <c r="E128" s="138" t="s">
        <v>1572</v>
      </c>
      <c r="F128" s="139" t="s">
        <v>1573</v>
      </c>
      <c r="G128" s="140" t="s">
        <v>1562</v>
      </c>
      <c r="H128" s="141">
        <v>1</v>
      </c>
      <c r="I128" s="142"/>
      <c r="J128" s="143">
        <f>ROUND(I128*H128,2)</f>
        <v>0</v>
      </c>
      <c r="K128" s="139" t="s">
        <v>1</v>
      </c>
      <c r="L128" s="32"/>
      <c r="M128" s="144" t="s">
        <v>1</v>
      </c>
      <c r="N128" s="145" t="s">
        <v>41</v>
      </c>
      <c r="P128" s="146">
        <f>O128*H128</f>
        <v>0</v>
      </c>
      <c r="Q128" s="146">
        <v>0</v>
      </c>
      <c r="R128" s="146">
        <f>Q128*H128</f>
        <v>0</v>
      </c>
      <c r="S128" s="146">
        <v>0</v>
      </c>
      <c r="T128" s="147">
        <f>S128*H128</f>
        <v>0</v>
      </c>
      <c r="AR128" s="148" t="s">
        <v>1563</v>
      </c>
      <c r="AT128" s="148" t="s">
        <v>176</v>
      </c>
      <c r="AU128" s="148" t="s">
        <v>85</v>
      </c>
      <c r="AY128" s="17" t="s">
        <v>174</v>
      </c>
      <c r="BE128" s="149">
        <f>IF(N128="základní",J128,0)</f>
        <v>0</v>
      </c>
      <c r="BF128" s="149">
        <f>IF(N128="snížená",J128,0)</f>
        <v>0</v>
      </c>
      <c r="BG128" s="149">
        <f>IF(N128="zákl. přenesená",J128,0)</f>
        <v>0</v>
      </c>
      <c r="BH128" s="149">
        <f>IF(N128="sníž. přenesená",J128,0)</f>
        <v>0</v>
      </c>
      <c r="BI128" s="149">
        <f>IF(N128="nulová",J128,0)</f>
        <v>0</v>
      </c>
      <c r="BJ128" s="17" t="s">
        <v>83</v>
      </c>
      <c r="BK128" s="149">
        <f>ROUND(I128*H128,2)</f>
        <v>0</v>
      </c>
      <c r="BL128" s="17" t="s">
        <v>1563</v>
      </c>
      <c r="BM128" s="148" t="s">
        <v>1574</v>
      </c>
    </row>
    <row r="129" spans="2:65" s="11" customFormat="1" ht="22.75" customHeight="1">
      <c r="B129" s="125"/>
      <c r="D129" s="126" t="s">
        <v>75</v>
      </c>
      <c r="E129" s="135" t="s">
        <v>1575</v>
      </c>
      <c r="F129" s="135" t="s">
        <v>1576</v>
      </c>
      <c r="I129" s="128"/>
      <c r="J129" s="136">
        <f>BK129</f>
        <v>0</v>
      </c>
      <c r="L129" s="125"/>
      <c r="M129" s="130"/>
      <c r="P129" s="131">
        <f>SUM(P130:P141)</f>
        <v>0</v>
      </c>
      <c r="R129" s="131">
        <f>SUM(R130:R141)</f>
        <v>0</v>
      </c>
      <c r="T129" s="132">
        <f>SUM(T130:T141)</f>
        <v>0</v>
      </c>
      <c r="AR129" s="126" t="s">
        <v>200</v>
      </c>
      <c r="AT129" s="133" t="s">
        <v>75</v>
      </c>
      <c r="AU129" s="133" t="s">
        <v>83</v>
      </c>
      <c r="AY129" s="126" t="s">
        <v>174</v>
      </c>
      <c r="BK129" s="134">
        <f>SUM(BK130:BK141)</f>
        <v>0</v>
      </c>
    </row>
    <row r="130" spans="2:65" s="1" customFormat="1" ht="16.5" customHeight="1">
      <c r="B130" s="32"/>
      <c r="C130" s="137" t="s">
        <v>200</v>
      </c>
      <c r="D130" s="137" t="s">
        <v>176</v>
      </c>
      <c r="E130" s="138" t="s">
        <v>1577</v>
      </c>
      <c r="F130" s="139" t="s">
        <v>1578</v>
      </c>
      <c r="G130" s="140" t="s">
        <v>1562</v>
      </c>
      <c r="H130" s="141">
        <v>1</v>
      </c>
      <c r="I130" s="142"/>
      <c r="J130" s="143">
        <f t="shared" ref="J130:J141" si="0">ROUND(I130*H130,2)</f>
        <v>0</v>
      </c>
      <c r="K130" s="139" t="s">
        <v>1</v>
      </c>
      <c r="L130" s="32"/>
      <c r="M130" s="144" t="s">
        <v>1</v>
      </c>
      <c r="N130" s="145" t="s">
        <v>41</v>
      </c>
      <c r="P130" s="146">
        <f t="shared" ref="P130:P141" si="1">O130*H130</f>
        <v>0</v>
      </c>
      <c r="Q130" s="146">
        <v>0</v>
      </c>
      <c r="R130" s="146">
        <f t="shared" ref="R130:R141" si="2">Q130*H130</f>
        <v>0</v>
      </c>
      <c r="S130" s="146">
        <v>0</v>
      </c>
      <c r="T130" s="147">
        <f t="shared" ref="T130:T141" si="3">S130*H130</f>
        <v>0</v>
      </c>
      <c r="AR130" s="148" t="s">
        <v>1563</v>
      </c>
      <c r="AT130" s="148" t="s">
        <v>176</v>
      </c>
      <c r="AU130" s="148" t="s">
        <v>85</v>
      </c>
      <c r="AY130" s="17" t="s">
        <v>174</v>
      </c>
      <c r="BE130" s="149">
        <f t="shared" ref="BE130:BE141" si="4">IF(N130="základní",J130,0)</f>
        <v>0</v>
      </c>
      <c r="BF130" s="149">
        <f t="shared" ref="BF130:BF141" si="5">IF(N130="snížená",J130,0)</f>
        <v>0</v>
      </c>
      <c r="BG130" s="149">
        <f t="shared" ref="BG130:BG141" si="6">IF(N130="zákl. přenesená",J130,0)</f>
        <v>0</v>
      </c>
      <c r="BH130" s="149">
        <f t="shared" ref="BH130:BH141" si="7">IF(N130="sníž. přenesená",J130,0)</f>
        <v>0</v>
      </c>
      <c r="BI130" s="149">
        <f t="shared" ref="BI130:BI141" si="8">IF(N130="nulová",J130,0)</f>
        <v>0</v>
      </c>
      <c r="BJ130" s="17" t="s">
        <v>83</v>
      </c>
      <c r="BK130" s="149">
        <f t="shared" ref="BK130:BK141" si="9">ROUND(I130*H130,2)</f>
        <v>0</v>
      </c>
      <c r="BL130" s="17" t="s">
        <v>1563</v>
      </c>
      <c r="BM130" s="148" t="s">
        <v>1579</v>
      </c>
    </row>
    <row r="131" spans="2:65" s="1" customFormat="1" ht="16.5" customHeight="1">
      <c r="B131" s="32"/>
      <c r="C131" s="137" t="s">
        <v>215</v>
      </c>
      <c r="D131" s="137" t="s">
        <v>176</v>
      </c>
      <c r="E131" s="138" t="s">
        <v>1580</v>
      </c>
      <c r="F131" s="139" t="s">
        <v>1581</v>
      </c>
      <c r="G131" s="140" t="s">
        <v>1562</v>
      </c>
      <c r="H131" s="141">
        <v>1</v>
      </c>
      <c r="I131" s="142"/>
      <c r="J131" s="143">
        <f t="shared" si="0"/>
        <v>0</v>
      </c>
      <c r="K131" s="139" t="s">
        <v>1</v>
      </c>
      <c r="L131" s="32"/>
      <c r="M131" s="144" t="s">
        <v>1</v>
      </c>
      <c r="N131" s="145" t="s">
        <v>41</v>
      </c>
      <c r="P131" s="146">
        <f t="shared" si="1"/>
        <v>0</v>
      </c>
      <c r="Q131" s="146">
        <v>0</v>
      </c>
      <c r="R131" s="146">
        <f t="shared" si="2"/>
        <v>0</v>
      </c>
      <c r="S131" s="146">
        <v>0</v>
      </c>
      <c r="T131" s="147">
        <f t="shared" si="3"/>
        <v>0</v>
      </c>
      <c r="AR131" s="148" t="s">
        <v>1563</v>
      </c>
      <c r="AT131" s="148" t="s">
        <v>176</v>
      </c>
      <c r="AU131" s="148" t="s">
        <v>85</v>
      </c>
      <c r="AY131" s="17" t="s">
        <v>174</v>
      </c>
      <c r="BE131" s="149">
        <f t="shared" si="4"/>
        <v>0</v>
      </c>
      <c r="BF131" s="149">
        <f t="shared" si="5"/>
        <v>0</v>
      </c>
      <c r="BG131" s="149">
        <f t="shared" si="6"/>
        <v>0</v>
      </c>
      <c r="BH131" s="149">
        <f t="shared" si="7"/>
        <v>0</v>
      </c>
      <c r="BI131" s="149">
        <f t="shared" si="8"/>
        <v>0</v>
      </c>
      <c r="BJ131" s="17" t="s">
        <v>83</v>
      </c>
      <c r="BK131" s="149">
        <f t="shared" si="9"/>
        <v>0</v>
      </c>
      <c r="BL131" s="17" t="s">
        <v>1563</v>
      </c>
      <c r="BM131" s="148" t="s">
        <v>1582</v>
      </c>
    </row>
    <row r="132" spans="2:65" s="1" customFormat="1" ht="16.5" customHeight="1">
      <c r="B132" s="32"/>
      <c r="C132" s="137" t="s">
        <v>219</v>
      </c>
      <c r="D132" s="137" t="s">
        <v>176</v>
      </c>
      <c r="E132" s="138" t="s">
        <v>1583</v>
      </c>
      <c r="F132" s="139" t="s">
        <v>1584</v>
      </c>
      <c r="G132" s="140" t="s">
        <v>1570</v>
      </c>
      <c r="H132" s="141">
        <v>1</v>
      </c>
      <c r="I132" s="142"/>
      <c r="J132" s="143">
        <f t="shared" si="0"/>
        <v>0</v>
      </c>
      <c r="K132" s="139" t="s">
        <v>1</v>
      </c>
      <c r="L132" s="32"/>
      <c r="M132" s="144" t="s">
        <v>1</v>
      </c>
      <c r="N132" s="145" t="s">
        <v>41</v>
      </c>
      <c r="P132" s="146">
        <f t="shared" si="1"/>
        <v>0</v>
      </c>
      <c r="Q132" s="146">
        <v>0</v>
      </c>
      <c r="R132" s="146">
        <f t="shared" si="2"/>
        <v>0</v>
      </c>
      <c r="S132" s="146">
        <v>0</v>
      </c>
      <c r="T132" s="147">
        <f t="shared" si="3"/>
        <v>0</v>
      </c>
      <c r="AR132" s="148" t="s">
        <v>1563</v>
      </c>
      <c r="AT132" s="148" t="s">
        <v>176</v>
      </c>
      <c r="AU132" s="148" t="s">
        <v>85</v>
      </c>
      <c r="AY132" s="17" t="s">
        <v>174</v>
      </c>
      <c r="BE132" s="149">
        <f t="shared" si="4"/>
        <v>0</v>
      </c>
      <c r="BF132" s="149">
        <f t="shared" si="5"/>
        <v>0</v>
      </c>
      <c r="BG132" s="149">
        <f t="shared" si="6"/>
        <v>0</v>
      </c>
      <c r="BH132" s="149">
        <f t="shared" si="7"/>
        <v>0</v>
      </c>
      <c r="BI132" s="149">
        <f t="shared" si="8"/>
        <v>0</v>
      </c>
      <c r="BJ132" s="17" t="s">
        <v>83</v>
      </c>
      <c r="BK132" s="149">
        <f t="shared" si="9"/>
        <v>0</v>
      </c>
      <c r="BL132" s="17" t="s">
        <v>1563</v>
      </c>
      <c r="BM132" s="148" t="s">
        <v>1585</v>
      </c>
    </row>
    <row r="133" spans="2:65" s="1" customFormat="1" ht="16.5" customHeight="1">
      <c r="B133" s="32"/>
      <c r="C133" s="137" t="s">
        <v>224</v>
      </c>
      <c r="D133" s="137" t="s">
        <v>176</v>
      </c>
      <c r="E133" s="138" t="s">
        <v>1586</v>
      </c>
      <c r="F133" s="139" t="s">
        <v>1587</v>
      </c>
      <c r="G133" s="140" t="s">
        <v>1562</v>
      </c>
      <c r="H133" s="141">
        <v>1</v>
      </c>
      <c r="I133" s="142"/>
      <c r="J133" s="143">
        <f t="shared" si="0"/>
        <v>0</v>
      </c>
      <c r="K133" s="139" t="s">
        <v>1</v>
      </c>
      <c r="L133" s="32"/>
      <c r="M133" s="144" t="s">
        <v>1</v>
      </c>
      <c r="N133" s="145" t="s">
        <v>41</v>
      </c>
      <c r="P133" s="146">
        <f t="shared" si="1"/>
        <v>0</v>
      </c>
      <c r="Q133" s="146">
        <v>0</v>
      </c>
      <c r="R133" s="146">
        <f t="shared" si="2"/>
        <v>0</v>
      </c>
      <c r="S133" s="146">
        <v>0</v>
      </c>
      <c r="T133" s="147">
        <f t="shared" si="3"/>
        <v>0</v>
      </c>
      <c r="AR133" s="148" t="s">
        <v>1563</v>
      </c>
      <c r="AT133" s="148" t="s">
        <v>176</v>
      </c>
      <c r="AU133" s="148" t="s">
        <v>85</v>
      </c>
      <c r="AY133" s="17" t="s">
        <v>174</v>
      </c>
      <c r="BE133" s="149">
        <f t="shared" si="4"/>
        <v>0</v>
      </c>
      <c r="BF133" s="149">
        <f t="shared" si="5"/>
        <v>0</v>
      </c>
      <c r="BG133" s="149">
        <f t="shared" si="6"/>
        <v>0</v>
      </c>
      <c r="BH133" s="149">
        <f t="shared" si="7"/>
        <v>0</v>
      </c>
      <c r="BI133" s="149">
        <f t="shared" si="8"/>
        <v>0</v>
      </c>
      <c r="BJ133" s="17" t="s">
        <v>83</v>
      </c>
      <c r="BK133" s="149">
        <f t="shared" si="9"/>
        <v>0</v>
      </c>
      <c r="BL133" s="17" t="s">
        <v>1563</v>
      </c>
      <c r="BM133" s="148" t="s">
        <v>1588</v>
      </c>
    </row>
    <row r="134" spans="2:65" s="1" customFormat="1" ht="37.75" customHeight="1">
      <c r="B134" s="32"/>
      <c r="C134" s="137" t="s">
        <v>228</v>
      </c>
      <c r="D134" s="137" t="s">
        <v>176</v>
      </c>
      <c r="E134" s="138" t="s">
        <v>1589</v>
      </c>
      <c r="F134" s="139" t="s">
        <v>1590</v>
      </c>
      <c r="G134" s="140" t="s">
        <v>1562</v>
      </c>
      <c r="H134" s="141">
        <v>1</v>
      </c>
      <c r="I134" s="142"/>
      <c r="J134" s="143">
        <f t="shared" si="0"/>
        <v>0</v>
      </c>
      <c r="K134" s="139" t="s">
        <v>1</v>
      </c>
      <c r="L134" s="32"/>
      <c r="M134" s="144" t="s">
        <v>1</v>
      </c>
      <c r="N134" s="145" t="s">
        <v>41</v>
      </c>
      <c r="P134" s="146">
        <f t="shared" si="1"/>
        <v>0</v>
      </c>
      <c r="Q134" s="146">
        <v>0</v>
      </c>
      <c r="R134" s="146">
        <f t="shared" si="2"/>
        <v>0</v>
      </c>
      <c r="S134" s="146">
        <v>0</v>
      </c>
      <c r="T134" s="147">
        <f t="shared" si="3"/>
        <v>0</v>
      </c>
      <c r="AR134" s="148" t="s">
        <v>1563</v>
      </c>
      <c r="AT134" s="148" t="s">
        <v>176</v>
      </c>
      <c r="AU134" s="148" t="s">
        <v>85</v>
      </c>
      <c r="AY134" s="17" t="s">
        <v>174</v>
      </c>
      <c r="BE134" s="149">
        <f t="shared" si="4"/>
        <v>0</v>
      </c>
      <c r="BF134" s="149">
        <f t="shared" si="5"/>
        <v>0</v>
      </c>
      <c r="BG134" s="149">
        <f t="shared" si="6"/>
        <v>0</v>
      </c>
      <c r="BH134" s="149">
        <f t="shared" si="7"/>
        <v>0</v>
      </c>
      <c r="BI134" s="149">
        <f t="shared" si="8"/>
        <v>0</v>
      </c>
      <c r="BJ134" s="17" t="s">
        <v>83</v>
      </c>
      <c r="BK134" s="149">
        <f t="shared" si="9"/>
        <v>0</v>
      </c>
      <c r="BL134" s="17" t="s">
        <v>1563</v>
      </c>
      <c r="BM134" s="148" t="s">
        <v>1591</v>
      </c>
    </row>
    <row r="135" spans="2:65" s="1" customFormat="1" ht="16.5" customHeight="1">
      <c r="B135" s="32"/>
      <c r="C135" s="137" t="s">
        <v>234</v>
      </c>
      <c r="D135" s="137" t="s">
        <v>176</v>
      </c>
      <c r="E135" s="138" t="s">
        <v>1592</v>
      </c>
      <c r="F135" s="139" t="s">
        <v>1593</v>
      </c>
      <c r="G135" s="140" t="s">
        <v>1562</v>
      </c>
      <c r="H135" s="141">
        <v>1</v>
      </c>
      <c r="I135" s="142"/>
      <c r="J135" s="143">
        <f t="shared" si="0"/>
        <v>0</v>
      </c>
      <c r="K135" s="139" t="s">
        <v>1</v>
      </c>
      <c r="L135" s="32"/>
      <c r="M135" s="144" t="s">
        <v>1</v>
      </c>
      <c r="N135" s="145" t="s">
        <v>41</v>
      </c>
      <c r="P135" s="146">
        <f t="shared" si="1"/>
        <v>0</v>
      </c>
      <c r="Q135" s="146">
        <v>0</v>
      </c>
      <c r="R135" s="146">
        <f t="shared" si="2"/>
        <v>0</v>
      </c>
      <c r="S135" s="146">
        <v>0</v>
      </c>
      <c r="T135" s="147">
        <f t="shared" si="3"/>
        <v>0</v>
      </c>
      <c r="AR135" s="148" t="s">
        <v>1563</v>
      </c>
      <c r="AT135" s="148" t="s">
        <v>176</v>
      </c>
      <c r="AU135" s="148" t="s">
        <v>85</v>
      </c>
      <c r="AY135" s="17" t="s">
        <v>174</v>
      </c>
      <c r="BE135" s="149">
        <f t="shared" si="4"/>
        <v>0</v>
      </c>
      <c r="BF135" s="149">
        <f t="shared" si="5"/>
        <v>0</v>
      </c>
      <c r="BG135" s="149">
        <f t="shared" si="6"/>
        <v>0</v>
      </c>
      <c r="BH135" s="149">
        <f t="shared" si="7"/>
        <v>0</v>
      </c>
      <c r="BI135" s="149">
        <f t="shared" si="8"/>
        <v>0</v>
      </c>
      <c r="BJ135" s="17" t="s">
        <v>83</v>
      </c>
      <c r="BK135" s="149">
        <f t="shared" si="9"/>
        <v>0</v>
      </c>
      <c r="BL135" s="17" t="s">
        <v>1563</v>
      </c>
      <c r="BM135" s="148" t="s">
        <v>1594</v>
      </c>
    </row>
    <row r="136" spans="2:65" s="1" customFormat="1" ht="16.5" customHeight="1">
      <c r="B136" s="32"/>
      <c r="C136" s="137" t="s">
        <v>239</v>
      </c>
      <c r="D136" s="137" t="s">
        <v>176</v>
      </c>
      <c r="E136" s="138" t="s">
        <v>1595</v>
      </c>
      <c r="F136" s="139" t="s">
        <v>1596</v>
      </c>
      <c r="G136" s="140" t="s">
        <v>1562</v>
      </c>
      <c r="H136" s="141">
        <v>1</v>
      </c>
      <c r="I136" s="142"/>
      <c r="J136" s="143">
        <f t="shared" si="0"/>
        <v>0</v>
      </c>
      <c r="K136" s="139" t="s">
        <v>1</v>
      </c>
      <c r="L136" s="32"/>
      <c r="M136" s="144" t="s">
        <v>1</v>
      </c>
      <c r="N136" s="145" t="s">
        <v>41</v>
      </c>
      <c r="P136" s="146">
        <f t="shared" si="1"/>
        <v>0</v>
      </c>
      <c r="Q136" s="146">
        <v>0</v>
      </c>
      <c r="R136" s="146">
        <f t="shared" si="2"/>
        <v>0</v>
      </c>
      <c r="S136" s="146">
        <v>0</v>
      </c>
      <c r="T136" s="147">
        <f t="shared" si="3"/>
        <v>0</v>
      </c>
      <c r="AR136" s="148" t="s">
        <v>1563</v>
      </c>
      <c r="AT136" s="148" t="s">
        <v>176</v>
      </c>
      <c r="AU136" s="148" t="s">
        <v>85</v>
      </c>
      <c r="AY136" s="17" t="s">
        <v>174</v>
      </c>
      <c r="BE136" s="149">
        <f t="shared" si="4"/>
        <v>0</v>
      </c>
      <c r="BF136" s="149">
        <f t="shared" si="5"/>
        <v>0</v>
      </c>
      <c r="BG136" s="149">
        <f t="shared" si="6"/>
        <v>0</v>
      </c>
      <c r="BH136" s="149">
        <f t="shared" si="7"/>
        <v>0</v>
      </c>
      <c r="BI136" s="149">
        <f t="shared" si="8"/>
        <v>0</v>
      </c>
      <c r="BJ136" s="17" t="s">
        <v>83</v>
      </c>
      <c r="BK136" s="149">
        <f t="shared" si="9"/>
        <v>0</v>
      </c>
      <c r="BL136" s="17" t="s">
        <v>1563</v>
      </c>
      <c r="BM136" s="148" t="s">
        <v>1597</v>
      </c>
    </row>
    <row r="137" spans="2:65" s="1" customFormat="1" ht="49" customHeight="1">
      <c r="B137" s="32"/>
      <c r="C137" s="137" t="s">
        <v>249</v>
      </c>
      <c r="D137" s="137" t="s">
        <v>176</v>
      </c>
      <c r="E137" s="138" t="s">
        <v>1598</v>
      </c>
      <c r="F137" s="139" t="s">
        <v>1599</v>
      </c>
      <c r="G137" s="140" t="s">
        <v>1562</v>
      </c>
      <c r="H137" s="141">
        <v>1</v>
      </c>
      <c r="I137" s="142"/>
      <c r="J137" s="143">
        <f t="shared" si="0"/>
        <v>0</v>
      </c>
      <c r="K137" s="139" t="s">
        <v>1</v>
      </c>
      <c r="L137" s="32"/>
      <c r="M137" s="144" t="s">
        <v>1</v>
      </c>
      <c r="N137" s="145" t="s">
        <v>41</v>
      </c>
      <c r="P137" s="146">
        <f t="shared" si="1"/>
        <v>0</v>
      </c>
      <c r="Q137" s="146">
        <v>0</v>
      </c>
      <c r="R137" s="146">
        <f t="shared" si="2"/>
        <v>0</v>
      </c>
      <c r="S137" s="146">
        <v>0</v>
      </c>
      <c r="T137" s="147">
        <f t="shared" si="3"/>
        <v>0</v>
      </c>
      <c r="AR137" s="148" t="s">
        <v>1563</v>
      </c>
      <c r="AT137" s="148" t="s">
        <v>176</v>
      </c>
      <c r="AU137" s="148" t="s">
        <v>85</v>
      </c>
      <c r="AY137" s="17" t="s">
        <v>174</v>
      </c>
      <c r="BE137" s="149">
        <f t="shared" si="4"/>
        <v>0</v>
      </c>
      <c r="BF137" s="149">
        <f t="shared" si="5"/>
        <v>0</v>
      </c>
      <c r="BG137" s="149">
        <f t="shared" si="6"/>
        <v>0</v>
      </c>
      <c r="BH137" s="149">
        <f t="shared" si="7"/>
        <v>0</v>
      </c>
      <c r="BI137" s="149">
        <f t="shared" si="8"/>
        <v>0</v>
      </c>
      <c r="BJ137" s="17" t="s">
        <v>83</v>
      </c>
      <c r="BK137" s="149">
        <f t="shared" si="9"/>
        <v>0</v>
      </c>
      <c r="BL137" s="17" t="s">
        <v>1563</v>
      </c>
      <c r="BM137" s="148" t="s">
        <v>1600</v>
      </c>
    </row>
    <row r="138" spans="2:65" s="1" customFormat="1" ht="24.15" customHeight="1">
      <c r="B138" s="32"/>
      <c r="C138" s="137" t="s">
        <v>255</v>
      </c>
      <c r="D138" s="137" t="s">
        <v>176</v>
      </c>
      <c r="E138" s="138" t="s">
        <v>1601</v>
      </c>
      <c r="F138" s="139" t="s">
        <v>1602</v>
      </c>
      <c r="G138" s="140" t="s">
        <v>1562</v>
      </c>
      <c r="H138" s="141">
        <v>1</v>
      </c>
      <c r="I138" s="142"/>
      <c r="J138" s="143">
        <f t="shared" si="0"/>
        <v>0</v>
      </c>
      <c r="K138" s="139" t="s">
        <v>1</v>
      </c>
      <c r="L138" s="32"/>
      <c r="M138" s="144" t="s">
        <v>1</v>
      </c>
      <c r="N138" s="145" t="s">
        <v>41</v>
      </c>
      <c r="P138" s="146">
        <f t="shared" si="1"/>
        <v>0</v>
      </c>
      <c r="Q138" s="146">
        <v>0</v>
      </c>
      <c r="R138" s="146">
        <f t="shared" si="2"/>
        <v>0</v>
      </c>
      <c r="S138" s="146">
        <v>0</v>
      </c>
      <c r="T138" s="147">
        <f t="shared" si="3"/>
        <v>0</v>
      </c>
      <c r="AR138" s="148" t="s">
        <v>1563</v>
      </c>
      <c r="AT138" s="148" t="s">
        <v>176</v>
      </c>
      <c r="AU138" s="148" t="s">
        <v>85</v>
      </c>
      <c r="AY138" s="17" t="s">
        <v>174</v>
      </c>
      <c r="BE138" s="149">
        <f t="shared" si="4"/>
        <v>0</v>
      </c>
      <c r="BF138" s="149">
        <f t="shared" si="5"/>
        <v>0</v>
      </c>
      <c r="BG138" s="149">
        <f t="shared" si="6"/>
        <v>0</v>
      </c>
      <c r="BH138" s="149">
        <f t="shared" si="7"/>
        <v>0</v>
      </c>
      <c r="BI138" s="149">
        <f t="shared" si="8"/>
        <v>0</v>
      </c>
      <c r="BJ138" s="17" t="s">
        <v>83</v>
      </c>
      <c r="BK138" s="149">
        <f t="shared" si="9"/>
        <v>0</v>
      </c>
      <c r="BL138" s="17" t="s">
        <v>1563</v>
      </c>
      <c r="BM138" s="148" t="s">
        <v>1603</v>
      </c>
    </row>
    <row r="139" spans="2:65" s="1" customFormat="1" ht="21.75" customHeight="1">
      <c r="B139" s="32"/>
      <c r="C139" s="137" t="s">
        <v>262</v>
      </c>
      <c r="D139" s="137" t="s">
        <v>176</v>
      </c>
      <c r="E139" s="138" t="s">
        <v>1604</v>
      </c>
      <c r="F139" s="139" t="s">
        <v>1605</v>
      </c>
      <c r="G139" s="140" t="s">
        <v>1562</v>
      </c>
      <c r="H139" s="141">
        <v>1</v>
      </c>
      <c r="I139" s="142"/>
      <c r="J139" s="143">
        <f t="shared" si="0"/>
        <v>0</v>
      </c>
      <c r="K139" s="139" t="s">
        <v>1</v>
      </c>
      <c r="L139" s="32"/>
      <c r="M139" s="144" t="s">
        <v>1</v>
      </c>
      <c r="N139" s="145" t="s">
        <v>41</v>
      </c>
      <c r="P139" s="146">
        <f t="shared" si="1"/>
        <v>0</v>
      </c>
      <c r="Q139" s="146">
        <v>0</v>
      </c>
      <c r="R139" s="146">
        <f t="shared" si="2"/>
        <v>0</v>
      </c>
      <c r="S139" s="146">
        <v>0</v>
      </c>
      <c r="T139" s="147">
        <f t="shared" si="3"/>
        <v>0</v>
      </c>
      <c r="AR139" s="148" t="s">
        <v>1563</v>
      </c>
      <c r="AT139" s="148" t="s">
        <v>176</v>
      </c>
      <c r="AU139" s="148" t="s">
        <v>85</v>
      </c>
      <c r="AY139" s="17" t="s">
        <v>174</v>
      </c>
      <c r="BE139" s="149">
        <f t="shared" si="4"/>
        <v>0</v>
      </c>
      <c r="BF139" s="149">
        <f t="shared" si="5"/>
        <v>0</v>
      </c>
      <c r="BG139" s="149">
        <f t="shared" si="6"/>
        <v>0</v>
      </c>
      <c r="BH139" s="149">
        <f t="shared" si="7"/>
        <v>0</v>
      </c>
      <c r="BI139" s="149">
        <f t="shared" si="8"/>
        <v>0</v>
      </c>
      <c r="BJ139" s="17" t="s">
        <v>83</v>
      </c>
      <c r="BK139" s="149">
        <f t="shared" si="9"/>
        <v>0</v>
      </c>
      <c r="BL139" s="17" t="s">
        <v>1563</v>
      </c>
      <c r="BM139" s="148" t="s">
        <v>1606</v>
      </c>
    </row>
    <row r="140" spans="2:65" s="1" customFormat="1" ht="33" customHeight="1">
      <c r="B140" s="32"/>
      <c r="C140" s="137" t="s">
        <v>8</v>
      </c>
      <c r="D140" s="137" t="s">
        <v>176</v>
      </c>
      <c r="E140" s="138" t="s">
        <v>1607</v>
      </c>
      <c r="F140" s="139" t="s">
        <v>1608</v>
      </c>
      <c r="G140" s="140" t="s">
        <v>1562</v>
      </c>
      <c r="H140" s="141">
        <v>1</v>
      </c>
      <c r="I140" s="142"/>
      <c r="J140" s="143">
        <f t="shared" si="0"/>
        <v>0</v>
      </c>
      <c r="K140" s="139" t="s">
        <v>1</v>
      </c>
      <c r="L140" s="32"/>
      <c r="M140" s="144" t="s">
        <v>1</v>
      </c>
      <c r="N140" s="145" t="s">
        <v>41</v>
      </c>
      <c r="P140" s="146">
        <f t="shared" si="1"/>
        <v>0</v>
      </c>
      <c r="Q140" s="146">
        <v>0</v>
      </c>
      <c r="R140" s="146">
        <f t="shared" si="2"/>
        <v>0</v>
      </c>
      <c r="S140" s="146">
        <v>0</v>
      </c>
      <c r="T140" s="147">
        <f t="shared" si="3"/>
        <v>0</v>
      </c>
      <c r="AR140" s="148" t="s">
        <v>1563</v>
      </c>
      <c r="AT140" s="148" t="s">
        <v>176</v>
      </c>
      <c r="AU140" s="148" t="s">
        <v>85</v>
      </c>
      <c r="AY140" s="17" t="s">
        <v>174</v>
      </c>
      <c r="BE140" s="149">
        <f t="shared" si="4"/>
        <v>0</v>
      </c>
      <c r="BF140" s="149">
        <f t="shared" si="5"/>
        <v>0</v>
      </c>
      <c r="BG140" s="149">
        <f t="shared" si="6"/>
        <v>0</v>
      </c>
      <c r="BH140" s="149">
        <f t="shared" si="7"/>
        <v>0</v>
      </c>
      <c r="BI140" s="149">
        <f t="shared" si="8"/>
        <v>0</v>
      </c>
      <c r="BJ140" s="17" t="s">
        <v>83</v>
      </c>
      <c r="BK140" s="149">
        <f t="shared" si="9"/>
        <v>0</v>
      </c>
      <c r="BL140" s="17" t="s">
        <v>1563</v>
      </c>
      <c r="BM140" s="148" t="s">
        <v>1609</v>
      </c>
    </row>
    <row r="141" spans="2:65" s="1" customFormat="1" ht="16.5" customHeight="1">
      <c r="B141" s="32"/>
      <c r="C141" s="137" t="s">
        <v>272</v>
      </c>
      <c r="D141" s="137" t="s">
        <v>176</v>
      </c>
      <c r="E141" s="138" t="s">
        <v>1610</v>
      </c>
      <c r="F141" s="139" t="s">
        <v>1611</v>
      </c>
      <c r="G141" s="140" t="s">
        <v>1562</v>
      </c>
      <c r="H141" s="141">
        <v>1</v>
      </c>
      <c r="I141" s="142"/>
      <c r="J141" s="143">
        <f t="shared" si="0"/>
        <v>0</v>
      </c>
      <c r="K141" s="139" t="s">
        <v>1</v>
      </c>
      <c r="L141" s="32"/>
      <c r="M141" s="144" t="s">
        <v>1</v>
      </c>
      <c r="N141" s="145" t="s">
        <v>41</v>
      </c>
      <c r="P141" s="146">
        <f t="shared" si="1"/>
        <v>0</v>
      </c>
      <c r="Q141" s="146">
        <v>0</v>
      </c>
      <c r="R141" s="146">
        <f t="shared" si="2"/>
        <v>0</v>
      </c>
      <c r="S141" s="146">
        <v>0</v>
      </c>
      <c r="T141" s="147">
        <f t="shared" si="3"/>
        <v>0</v>
      </c>
      <c r="AR141" s="148" t="s">
        <v>1563</v>
      </c>
      <c r="AT141" s="148" t="s">
        <v>176</v>
      </c>
      <c r="AU141" s="148" t="s">
        <v>85</v>
      </c>
      <c r="AY141" s="17" t="s">
        <v>174</v>
      </c>
      <c r="BE141" s="149">
        <f t="shared" si="4"/>
        <v>0</v>
      </c>
      <c r="BF141" s="149">
        <f t="shared" si="5"/>
        <v>0</v>
      </c>
      <c r="BG141" s="149">
        <f t="shared" si="6"/>
        <v>0</v>
      </c>
      <c r="BH141" s="149">
        <f t="shared" si="7"/>
        <v>0</v>
      </c>
      <c r="BI141" s="149">
        <f t="shared" si="8"/>
        <v>0</v>
      </c>
      <c r="BJ141" s="17" t="s">
        <v>83</v>
      </c>
      <c r="BK141" s="149">
        <f t="shared" si="9"/>
        <v>0</v>
      </c>
      <c r="BL141" s="17" t="s">
        <v>1563</v>
      </c>
      <c r="BM141" s="148" t="s">
        <v>1612</v>
      </c>
    </row>
    <row r="142" spans="2:65" s="11" customFormat="1" ht="22.75" customHeight="1">
      <c r="B142" s="125"/>
      <c r="D142" s="126" t="s">
        <v>75</v>
      </c>
      <c r="E142" s="135" t="s">
        <v>1613</v>
      </c>
      <c r="F142" s="135" t="s">
        <v>1614</v>
      </c>
      <c r="I142" s="128"/>
      <c r="J142" s="136">
        <f>BK142</f>
        <v>0</v>
      </c>
      <c r="L142" s="125"/>
      <c r="M142" s="130"/>
      <c r="P142" s="131">
        <f>SUM(P143:P144)</f>
        <v>0</v>
      </c>
      <c r="R142" s="131">
        <f>SUM(R143:R144)</f>
        <v>0</v>
      </c>
      <c r="T142" s="132">
        <f>SUM(T143:T144)</f>
        <v>0</v>
      </c>
      <c r="AR142" s="126" t="s">
        <v>200</v>
      </c>
      <c r="AT142" s="133" t="s">
        <v>75</v>
      </c>
      <c r="AU142" s="133" t="s">
        <v>83</v>
      </c>
      <c r="AY142" s="126" t="s">
        <v>174</v>
      </c>
      <c r="BK142" s="134">
        <f>SUM(BK143:BK144)</f>
        <v>0</v>
      </c>
    </row>
    <row r="143" spans="2:65" s="1" customFormat="1" ht="16.5" customHeight="1">
      <c r="B143" s="32"/>
      <c r="C143" s="137" t="s">
        <v>276</v>
      </c>
      <c r="D143" s="137" t="s">
        <v>176</v>
      </c>
      <c r="E143" s="138" t="s">
        <v>1615</v>
      </c>
      <c r="F143" s="139" t="s">
        <v>1616</v>
      </c>
      <c r="G143" s="140" t="s">
        <v>1562</v>
      </c>
      <c r="H143" s="141">
        <v>1</v>
      </c>
      <c r="I143" s="142"/>
      <c r="J143" s="143">
        <f>ROUND(I143*H143,2)</f>
        <v>0</v>
      </c>
      <c r="K143" s="139" t="s">
        <v>1</v>
      </c>
      <c r="L143" s="32"/>
      <c r="M143" s="144" t="s">
        <v>1</v>
      </c>
      <c r="N143" s="145" t="s">
        <v>41</v>
      </c>
      <c r="P143" s="146">
        <f>O143*H143</f>
        <v>0</v>
      </c>
      <c r="Q143" s="146">
        <v>0</v>
      </c>
      <c r="R143" s="146">
        <f>Q143*H143</f>
        <v>0</v>
      </c>
      <c r="S143" s="146">
        <v>0</v>
      </c>
      <c r="T143" s="147">
        <f>S143*H143</f>
        <v>0</v>
      </c>
      <c r="AR143" s="148" t="s">
        <v>1563</v>
      </c>
      <c r="AT143" s="148" t="s">
        <v>176</v>
      </c>
      <c r="AU143" s="148" t="s">
        <v>85</v>
      </c>
      <c r="AY143" s="17" t="s">
        <v>174</v>
      </c>
      <c r="BE143" s="149">
        <f>IF(N143="základní",J143,0)</f>
        <v>0</v>
      </c>
      <c r="BF143" s="149">
        <f>IF(N143="snížená",J143,0)</f>
        <v>0</v>
      </c>
      <c r="BG143" s="149">
        <f>IF(N143="zákl. přenesená",J143,0)</f>
        <v>0</v>
      </c>
      <c r="BH143" s="149">
        <f>IF(N143="sníž. přenesená",J143,0)</f>
        <v>0</v>
      </c>
      <c r="BI143" s="149">
        <f>IF(N143="nulová",J143,0)</f>
        <v>0</v>
      </c>
      <c r="BJ143" s="17" t="s">
        <v>83</v>
      </c>
      <c r="BK143" s="149">
        <f>ROUND(I143*H143,2)</f>
        <v>0</v>
      </c>
      <c r="BL143" s="17" t="s">
        <v>1563</v>
      </c>
      <c r="BM143" s="148" t="s">
        <v>1617</v>
      </c>
    </row>
    <row r="144" spans="2:65" s="1" customFormat="1" ht="16.5" customHeight="1">
      <c r="B144" s="32"/>
      <c r="C144" s="137" t="s">
        <v>284</v>
      </c>
      <c r="D144" s="137" t="s">
        <v>176</v>
      </c>
      <c r="E144" s="138" t="s">
        <v>1618</v>
      </c>
      <c r="F144" s="139" t="s">
        <v>1619</v>
      </c>
      <c r="G144" s="140" t="s">
        <v>1562</v>
      </c>
      <c r="H144" s="141">
        <v>1</v>
      </c>
      <c r="I144" s="142"/>
      <c r="J144" s="143">
        <f>ROUND(I144*H144,2)</f>
        <v>0</v>
      </c>
      <c r="K144" s="139" t="s">
        <v>1</v>
      </c>
      <c r="L144" s="32"/>
      <c r="M144" s="144" t="s">
        <v>1</v>
      </c>
      <c r="N144" s="145" t="s">
        <v>41</v>
      </c>
      <c r="P144" s="146">
        <f>O144*H144</f>
        <v>0</v>
      </c>
      <c r="Q144" s="146">
        <v>0</v>
      </c>
      <c r="R144" s="146">
        <f>Q144*H144</f>
        <v>0</v>
      </c>
      <c r="S144" s="146">
        <v>0</v>
      </c>
      <c r="T144" s="147">
        <f>S144*H144</f>
        <v>0</v>
      </c>
      <c r="AR144" s="148" t="s">
        <v>1563</v>
      </c>
      <c r="AT144" s="148" t="s">
        <v>176</v>
      </c>
      <c r="AU144" s="148" t="s">
        <v>85</v>
      </c>
      <c r="AY144" s="17" t="s">
        <v>174</v>
      </c>
      <c r="BE144" s="149">
        <f>IF(N144="základní",J144,0)</f>
        <v>0</v>
      </c>
      <c r="BF144" s="149">
        <f>IF(N144="snížená",J144,0)</f>
        <v>0</v>
      </c>
      <c r="BG144" s="149">
        <f>IF(N144="zákl. přenesená",J144,0)</f>
        <v>0</v>
      </c>
      <c r="BH144" s="149">
        <f>IF(N144="sníž. přenesená",J144,0)</f>
        <v>0</v>
      </c>
      <c r="BI144" s="149">
        <f>IF(N144="nulová",J144,0)</f>
        <v>0</v>
      </c>
      <c r="BJ144" s="17" t="s">
        <v>83</v>
      </c>
      <c r="BK144" s="149">
        <f>ROUND(I144*H144,2)</f>
        <v>0</v>
      </c>
      <c r="BL144" s="17" t="s">
        <v>1563</v>
      </c>
      <c r="BM144" s="148" t="s">
        <v>1620</v>
      </c>
    </row>
    <row r="145" spans="2:65" s="11" customFormat="1" ht="22.75" customHeight="1">
      <c r="B145" s="125"/>
      <c r="D145" s="126" t="s">
        <v>75</v>
      </c>
      <c r="E145" s="135" t="s">
        <v>1621</v>
      </c>
      <c r="F145" s="135" t="s">
        <v>1622</v>
      </c>
      <c r="I145" s="128"/>
      <c r="J145" s="136">
        <f>BK145</f>
        <v>0</v>
      </c>
      <c r="L145" s="125"/>
      <c r="M145" s="130"/>
      <c r="P145" s="131">
        <f>SUM(P146:P148)</f>
        <v>0</v>
      </c>
      <c r="R145" s="131">
        <f>SUM(R146:R148)</f>
        <v>0</v>
      </c>
      <c r="T145" s="132">
        <f>SUM(T146:T148)</f>
        <v>0</v>
      </c>
      <c r="AR145" s="126" t="s">
        <v>200</v>
      </c>
      <c r="AT145" s="133" t="s">
        <v>75</v>
      </c>
      <c r="AU145" s="133" t="s">
        <v>83</v>
      </c>
      <c r="AY145" s="126" t="s">
        <v>174</v>
      </c>
      <c r="BK145" s="134">
        <f>SUM(BK146:BK148)</f>
        <v>0</v>
      </c>
    </row>
    <row r="146" spans="2:65" s="1" customFormat="1" ht="24.15" customHeight="1">
      <c r="B146" s="32"/>
      <c r="C146" s="137" t="s">
        <v>289</v>
      </c>
      <c r="D146" s="137" t="s">
        <v>176</v>
      </c>
      <c r="E146" s="138" t="s">
        <v>1623</v>
      </c>
      <c r="F146" s="139" t="s">
        <v>1624</v>
      </c>
      <c r="G146" s="140" t="s">
        <v>1570</v>
      </c>
      <c r="H146" s="141">
        <v>1</v>
      </c>
      <c r="I146" s="142"/>
      <c r="J146" s="143">
        <f>ROUND(I146*H146,2)</f>
        <v>0</v>
      </c>
      <c r="K146" s="139" t="s">
        <v>1</v>
      </c>
      <c r="L146" s="32"/>
      <c r="M146" s="144" t="s">
        <v>1</v>
      </c>
      <c r="N146" s="145" t="s">
        <v>41</v>
      </c>
      <c r="P146" s="146">
        <f>O146*H146</f>
        <v>0</v>
      </c>
      <c r="Q146" s="146">
        <v>0</v>
      </c>
      <c r="R146" s="146">
        <f>Q146*H146</f>
        <v>0</v>
      </c>
      <c r="S146" s="146">
        <v>0</v>
      </c>
      <c r="T146" s="147">
        <f>S146*H146</f>
        <v>0</v>
      </c>
      <c r="AR146" s="148" t="s">
        <v>1563</v>
      </c>
      <c r="AT146" s="148" t="s">
        <v>176</v>
      </c>
      <c r="AU146" s="148" t="s">
        <v>85</v>
      </c>
      <c r="AY146" s="17" t="s">
        <v>174</v>
      </c>
      <c r="BE146" s="149">
        <f>IF(N146="základní",J146,0)</f>
        <v>0</v>
      </c>
      <c r="BF146" s="149">
        <f>IF(N146="snížená",J146,0)</f>
        <v>0</v>
      </c>
      <c r="BG146" s="149">
        <f>IF(N146="zákl. přenesená",J146,0)</f>
        <v>0</v>
      </c>
      <c r="BH146" s="149">
        <f>IF(N146="sníž. přenesená",J146,0)</f>
        <v>0</v>
      </c>
      <c r="BI146" s="149">
        <f>IF(N146="nulová",J146,0)</f>
        <v>0</v>
      </c>
      <c r="BJ146" s="17" t="s">
        <v>83</v>
      </c>
      <c r="BK146" s="149">
        <f>ROUND(I146*H146,2)</f>
        <v>0</v>
      </c>
      <c r="BL146" s="17" t="s">
        <v>1563</v>
      </c>
      <c r="BM146" s="148" t="s">
        <v>1625</v>
      </c>
    </row>
    <row r="147" spans="2:65" s="1" customFormat="1" ht="33" customHeight="1">
      <c r="B147" s="32"/>
      <c r="C147" s="137" t="s">
        <v>298</v>
      </c>
      <c r="D147" s="137" t="s">
        <v>176</v>
      </c>
      <c r="E147" s="138" t="s">
        <v>1626</v>
      </c>
      <c r="F147" s="139" t="s">
        <v>1627</v>
      </c>
      <c r="G147" s="140" t="s">
        <v>1570</v>
      </c>
      <c r="H147" s="141">
        <v>1</v>
      </c>
      <c r="I147" s="142"/>
      <c r="J147" s="143">
        <f>ROUND(I147*H147,2)</f>
        <v>0</v>
      </c>
      <c r="K147" s="139" t="s">
        <v>1</v>
      </c>
      <c r="L147" s="32"/>
      <c r="M147" s="144" t="s">
        <v>1</v>
      </c>
      <c r="N147" s="145" t="s">
        <v>41</v>
      </c>
      <c r="P147" s="146">
        <f>O147*H147</f>
        <v>0</v>
      </c>
      <c r="Q147" s="146">
        <v>0</v>
      </c>
      <c r="R147" s="146">
        <f>Q147*H147</f>
        <v>0</v>
      </c>
      <c r="S147" s="146">
        <v>0</v>
      </c>
      <c r="T147" s="147">
        <f>S147*H147</f>
        <v>0</v>
      </c>
      <c r="AR147" s="148" t="s">
        <v>1563</v>
      </c>
      <c r="AT147" s="148" t="s">
        <v>176</v>
      </c>
      <c r="AU147" s="148" t="s">
        <v>85</v>
      </c>
      <c r="AY147" s="17" t="s">
        <v>174</v>
      </c>
      <c r="BE147" s="149">
        <f>IF(N147="základní",J147,0)</f>
        <v>0</v>
      </c>
      <c r="BF147" s="149">
        <f>IF(N147="snížená",J147,0)</f>
        <v>0</v>
      </c>
      <c r="BG147" s="149">
        <f>IF(N147="zákl. přenesená",J147,0)</f>
        <v>0</v>
      </c>
      <c r="BH147" s="149">
        <f>IF(N147="sníž. přenesená",J147,0)</f>
        <v>0</v>
      </c>
      <c r="BI147" s="149">
        <f>IF(N147="nulová",J147,0)</f>
        <v>0</v>
      </c>
      <c r="BJ147" s="17" t="s">
        <v>83</v>
      </c>
      <c r="BK147" s="149">
        <f>ROUND(I147*H147,2)</f>
        <v>0</v>
      </c>
      <c r="BL147" s="17" t="s">
        <v>1563</v>
      </c>
      <c r="BM147" s="148" t="s">
        <v>1628</v>
      </c>
    </row>
    <row r="148" spans="2:65" s="1" customFormat="1" ht="33" customHeight="1">
      <c r="B148" s="32"/>
      <c r="C148" s="137" t="s">
        <v>7</v>
      </c>
      <c r="D148" s="137" t="s">
        <v>176</v>
      </c>
      <c r="E148" s="138" t="s">
        <v>1629</v>
      </c>
      <c r="F148" s="139" t="s">
        <v>1630</v>
      </c>
      <c r="G148" s="140" t="s">
        <v>1570</v>
      </c>
      <c r="H148" s="141">
        <v>1</v>
      </c>
      <c r="I148" s="142"/>
      <c r="J148" s="143">
        <f>ROUND(I148*H148,2)</f>
        <v>0</v>
      </c>
      <c r="K148" s="139" t="s">
        <v>1</v>
      </c>
      <c r="L148" s="32"/>
      <c r="M148" s="144" t="s">
        <v>1</v>
      </c>
      <c r="N148" s="145" t="s">
        <v>41</v>
      </c>
      <c r="P148" s="146">
        <f>O148*H148</f>
        <v>0</v>
      </c>
      <c r="Q148" s="146">
        <v>0</v>
      </c>
      <c r="R148" s="146">
        <f>Q148*H148</f>
        <v>0</v>
      </c>
      <c r="S148" s="146">
        <v>0</v>
      </c>
      <c r="T148" s="147">
        <f>S148*H148</f>
        <v>0</v>
      </c>
      <c r="AR148" s="148" t="s">
        <v>1563</v>
      </c>
      <c r="AT148" s="148" t="s">
        <v>176</v>
      </c>
      <c r="AU148" s="148" t="s">
        <v>85</v>
      </c>
      <c r="AY148" s="17" t="s">
        <v>174</v>
      </c>
      <c r="BE148" s="149">
        <f>IF(N148="základní",J148,0)</f>
        <v>0</v>
      </c>
      <c r="BF148" s="149">
        <f>IF(N148="snížená",J148,0)</f>
        <v>0</v>
      </c>
      <c r="BG148" s="149">
        <f>IF(N148="zákl. přenesená",J148,0)</f>
        <v>0</v>
      </c>
      <c r="BH148" s="149">
        <f>IF(N148="sníž. přenesená",J148,0)</f>
        <v>0</v>
      </c>
      <c r="BI148" s="149">
        <f>IF(N148="nulová",J148,0)</f>
        <v>0</v>
      </c>
      <c r="BJ148" s="17" t="s">
        <v>83</v>
      </c>
      <c r="BK148" s="149">
        <f>ROUND(I148*H148,2)</f>
        <v>0</v>
      </c>
      <c r="BL148" s="17" t="s">
        <v>1563</v>
      </c>
      <c r="BM148" s="148" t="s">
        <v>1631</v>
      </c>
    </row>
    <row r="149" spans="2:65" s="11" customFormat="1" ht="22.75" customHeight="1">
      <c r="B149" s="125"/>
      <c r="D149" s="126" t="s">
        <v>75</v>
      </c>
      <c r="E149" s="135" t="s">
        <v>1632</v>
      </c>
      <c r="F149" s="135" t="s">
        <v>1633</v>
      </c>
      <c r="I149" s="128"/>
      <c r="J149" s="136">
        <f>BK149</f>
        <v>4000000</v>
      </c>
      <c r="L149" s="125"/>
      <c r="M149" s="130"/>
      <c r="P149" s="131">
        <f>SUM(P150:P153)</f>
        <v>0</v>
      </c>
      <c r="R149" s="131">
        <f>SUM(R150:R153)</f>
        <v>0</v>
      </c>
      <c r="T149" s="132">
        <f>SUM(T150:T153)</f>
        <v>0</v>
      </c>
      <c r="AR149" s="126" t="s">
        <v>200</v>
      </c>
      <c r="AT149" s="133" t="s">
        <v>75</v>
      </c>
      <c r="AU149" s="133" t="s">
        <v>83</v>
      </c>
      <c r="AY149" s="126" t="s">
        <v>174</v>
      </c>
      <c r="BK149" s="134">
        <f>SUM(BK150:BK153)</f>
        <v>4000000</v>
      </c>
    </row>
    <row r="150" spans="2:65" s="1" customFormat="1" ht="16.5" customHeight="1">
      <c r="B150" s="32"/>
      <c r="C150" s="137" t="s">
        <v>309</v>
      </c>
      <c r="D150" s="137" t="s">
        <v>176</v>
      </c>
      <c r="E150" s="138" t="s">
        <v>1634</v>
      </c>
      <c r="F150" s="139" t="s">
        <v>1635</v>
      </c>
      <c r="G150" s="140" t="s">
        <v>1570</v>
      </c>
      <c r="H150" s="141">
        <v>1</v>
      </c>
      <c r="I150" s="142"/>
      <c r="J150" s="143">
        <f>ROUND(I150*H150,2)</f>
        <v>0</v>
      </c>
      <c r="K150" s="139" t="s">
        <v>1</v>
      </c>
      <c r="L150" s="32"/>
      <c r="M150" s="144" t="s">
        <v>1</v>
      </c>
      <c r="N150" s="145" t="s">
        <v>41</v>
      </c>
      <c r="P150" s="146">
        <f>O150*H150</f>
        <v>0</v>
      </c>
      <c r="Q150" s="146">
        <v>0</v>
      </c>
      <c r="R150" s="146">
        <f>Q150*H150</f>
        <v>0</v>
      </c>
      <c r="S150" s="146">
        <v>0</v>
      </c>
      <c r="T150" s="147">
        <f>S150*H150</f>
        <v>0</v>
      </c>
      <c r="AR150" s="148" t="s">
        <v>1563</v>
      </c>
      <c r="AT150" s="148" t="s">
        <v>176</v>
      </c>
      <c r="AU150" s="148" t="s">
        <v>85</v>
      </c>
      <c r="AY150" s="17" t="s">
        <v>174</v>
      </c>
      <c r="BE150" s="149">
        <f>IF(N150="základní",J150,0)</f>
        <v>0</v>
      </c>
      <c r="BF150" s="149">
        <f>IF(N150="snížená",J150,0)</f>
        <v>0</v>
      </c>
      <c r="BG150" s="149">
        <f>IF(N150="zákl. přenesená",J150,0)</f>
        <v>0</v>
      </c>
      <c r="BH150" s="149">
        <f>IF(N150="sníž. přenesená",J150,0)</f>
        <v>0</v>
      </c>
      <c r="BI150" s="149">
        <f>IF(N150="nulová",J150,0)</f>
        <v>0</v>
      </c>
      <c r="BJ150" s="17" t="s">
        <v>83</v>
      </c>
      <c r="BK150" s="149">
        <f>ROUND(I150*H150,2)</f>
        <v>0</v>
      </c>
      <c r="BL150" s="17" t="s">
        <v>1563</v>
      </c>
      <c r="BM150" s="148" t="s">
        <v>1636</v>
      </c>
    </row>
    <row r="151" spans="2:65" s="1" customFormat="1" ht="16.5" customHeight="1">
      <c r="B151" s="32"/>
      <c r="C151" s="137" t="s">
        <v>315</v>
      </c>
      <c r="D151" s="137" t="s">
        <v>176</v>
      </c>
      <c r="E151" s="138" t="s">
        <v>1637</v>
      </c>
      <c r="F151" s="139" t="s">
        <v>1638</v>
      </c>
      <c r="G151" s="140" t="s">
        <v>1570</v>
      </c>
      <c r="H151" s="141">
        <v>1</v>
      </c>
      <c r="I151" s="142"/>
      <c r="J151" s="143">
        <f>ROUND(I151*H151,2)</f>
        <v>0</v>
      </c>
      <c r="K151" s="139" t="s">
        <v>1</v>
      </c>
      <c r="L151" s="32"/>
      <c r="M151" s="144" t="s">
        <v>1</v>
      </c>
      <c r="N151" s="145" t="s">
        <v>41</v>
      </c>
      <c r="P151" s="146">
        <f>O151*H151</f>
        <v>0</v>
      </c>
      <c r="Q151" s="146">
        <v>0</v>
      </c>
      <c r="R151" s="146">
        <f>Q151*H151</f>
        <v>0</v>
      </c>
      <c r="S151" s="146">
        <v>0</v>
      </c>
      <c r="T151" s="147">
        <f>S151*H151</f>
        <v>0</v>
      </c>
      <c r="AR151" s="148" t="s">
        <v>1563</v>
      </c>
      <c r="AT151" s="148" t="s">
        <v>176</v>
      </c>
      <c r="AU151" s="148" t="s">
        <v>85</v>
      </c>
      <c r="AY151" s="17" t="s">
        <v>174</v>
      </c>
      <c r="BE151" s="149">
        <f>IF(N151="základní",J151,0)</f>
        <v>0</v>
      </c>
      <c r="BF151" s="149">
        <f>IF(N151="snížená",J151,0)</f>
        <v>0</v>
      </c>
      <c r="BG151" s="149">
        <f>IF(N151="zákl. přenesená",J151,0)</f>
        <v>0</v>
      </c>
      <c r="BH151" s="149">
        <f>IF(N151="sníž. přenesená",J151,0)</f>
        <v>0</v>
      </c>
      <c r="BI151" s="149">
        <f>IF(N151="nulová",J151,0)</f>
        <v>0</v>
      </c>
      <c r="BJ151" s="17" t="s">
        <v>83</v>
      </c>
      <c r="BK151" s="149">
        <f>ROUND(I151*H151,2)</f>
        <v>0</v>
      </c>
      <c r="BL151" s="17" t="s">
        <v>1563</v>
      </c>
      <c r="BM151" s="148" t="s">
        <v>1639</v>
      </c>
    </row>
    <row r="152" spans="2:65" s="1" customFormat="1" ht="16.5" customHeight="1">
      <c r="B152" s="32"/>
      <c r="C152" s="137" t="s">
        <v>322</v>
      </c>
      <c r="D152" s="137" t="s">
        <v>176</v>
      </c>
      <c r="E152" s="138" t="s">
        <v>1640</v>
      </c>
      <c r="F152" s="139" t="s">
        <v>1641</v>
      </c>
      <c r="G152" s="140" t="s">
        <v>1570</v>
      </c>
      <c r="H152" s="141">
        <v>1</v>
      </c>
      <c r="I152" s="142"/>
      <c r="J152" s="143">
        <f>ROUND(I152*H152,2)</f>
        <v>0</v>
      </c>
      <c r="K152" s="139" t="s">
        <v>1</v>
      </c>
      <c r="L152" s="32"/>
      <c r="M152" s="144" t="s">
        <v>1</v>
      </c>
      <c r="N152" s="145" t="s">
        <v>41</v>
      </c>
      <c r="P152" s="146">
        <f>O152*H152</f>
        <v>0</v>
      </c>
      <c r="Q152" s="146">
        <v>0</v>
      </c>
      <c r="R152" s="146">
        <f>Q152*H152</f>
        <v>0</v>
      </c>
      <c r="S152" s="146">
        <v>0</v>
      </c>
      <c r="T152" s="147">
        <f>S152*H152</f>
        <v>0</v>
      </c>
      <c r="AR152" s="148" t="s">
        <v>1563</v>
      </c>
      <c r="AT152" s="148" t="s">
        <v>176</v>
      </c>
      <c r="AU152" s="148" t="s">
        <v>85</v>
      </c>
      <c r="AY152" s="17" t="s">
        <v>174</v>
      </c>
      <c r="BE152" s="149">
        <f>IF(N152="základní",J152,0)</f>
        <v>0</v>
      </c>
      <c r="BF152" s="149">
        <f>IF(N152="snížená",J152,0)</f>
        <v>0</v>
      </c>
      <c r="BG152" s="149">
        <f>IF(N152="zákl. přenesená",J152,0)</f>
        <v>0</v>
      </c>
      <c r="BH152" s="149">
        <f>IF(N152="sníž. přenesená",J152,0)</f>
        <v>0</v>
      </c>
      <c r="BI152" s="149">
        <f>IF(N152="nulová",J152,0)</f>
        <v>0</v>
      </c>
      <c r="BJ152" s="17" t="s">
        <v>83</v>
      </c>
      <c r="BK152" s="149">
        <f>ROUND(I152*H152,2)</f>
        <v>0</v>
      </c>
      <c r="BL152" s="17" t="s">
        <v>1563</v>
      </c>
      <c r="BM152" s="148" t="s">
        <v>1642</v>
      </c>
    </row>
    <row r="153" spans="2:65" s="1" customFormat="1" ht="16.5" customHeight="1">
      <c r="B153" s="32"/>
      <c r="C153" s="137" t="s">
        <v>329</v>
      </c>
      <c r="D153" s="137" t="s">
        <v>176</v>
      </c>
      <c r="E153" s="138" t="s">
        <v>1643</v>
      </c>
      <c r="F153" s="139" t="s">
        <v>1644</v>
      </c>
      <c r="G153" s="140" t="s">
        <v>1570</v>
      </c>
      <c r="H153" s="141">
        <v>1</v>
      </c>
      <c r="I153" s="142">
        <v>4000000</v>
      </c>
      <c r="J153" s="143">
        <f>ROUND(I153*H153,2)</f>
        <v>4000000</v>
      </c>
      <c r="K153" s="139" t="s">
        <v>1</v>
      </c>
      <c r="L153" s="32"/>
      <c r="M153" s="192" t="s">
        <v>1</v>
      </c>
      <c r="N153" s="193" t="s">
        <v>41</v>
      </c>
      <c r="O153" s="194"/>
      <c r="P153" s="195">
        <f>O153*H153</f>
        <v>0</v>
      </c>
      <c r="Q153" s="195">
        <v>0</v>
      </c>
      <c r="R153" s="195">
        <f>Q153*H153</f>
        <v>0</v>
      </c>
      <c r="S153" s="195">
        <v>0</v>
      </c>
      <c r="T153" s="196">
        <f>S153*H153</f>
        <v>0</v>
      </c>
      <c r="AR153" s="148" t="s">
        <v>1563</v>
      </c>
      <c r="AT153" s="148" t="s">
        <v>176</v>
      </c>
      <c r="AU153" s="148" t="s">
        <v>85</v>
      </c>
      <c r="AY153" s="17" t="s">
        <v>174</v>
      </c>
      <c r="BE153" s="149">
        <f>IF(N153="základní",J153,0)</f>
        <v>4000000</v>
      </c>
      <c r="BF153" s="149">
        <f>IF(N153="snížená",J153,0)</f>
        <v>0</v>
      </c>
      <c r="BG153" s="149">
        <f>IF(N153="zákl. přenesená",J153,0)</f>
        <v>0</v>
      </c>
      <c r="BH153" s="149">
        <f>IF(N153="sníž. přenesená",J153,0)</f>
        <v>0</v>
      </c>
      <c r="BI153" s="149">
        <f>IF(N153="nulová",J153,0)</f>
        <v>0</v>
      </c>
      <c r="BJ153" s="17" t="s">
        <v>83</v>
      </c>
      <c r="BK153" s="149">
        <f>ROUND(I153*H153,2)</f>
        <v>4000000</v>
      </c>
      <c r="BL153" s="17" t="s">
        <v>1563</v>
      </c>
      <c r="BM153" s="148" t="s">
        <v>1645</v>
      </c>
    </row>
    <row r="154" spans="2:65" s="1" customFormat="1" ht="7" customHeight="1">
      <c r="B154" s="44"/>
      <c r="C154" s="45"/>
      <c r="D154" s="45"/>
      <c r="E154" s="45"/>
      <c r="F154" s="45"/>
      <c r="G154" s="45"/>
      <c r="H154" s="45"/>
      <c r="I154" s="45"/>
      <c r="J154" s="45"/>
      <c r="K154" s="45"/>
      <c r="L154" s="32"/>
    </row>
  </sheetData>
  <sheetProtection algorithmName="SHA-512" hashValue="WvHPHhAqQIj8ZjlmDNGJ1GrKu+WZ+G0qxx4C/RLJLyh6gcipeTR2zrqL6/s4d3TJ+fR6QHWh/5yVvdaJUlb3IQ==" saltValue="cPDOi5gI2xJoKFbc9jSooJKnJFHwU+ec8ylF/80araphEj2xy+DomEESez6Cxf9uM1J68Zint738nDrKBWigww==" spinCount="100000" sheet="1" objects="1" scenarios="1" formatColumns="0" formatRows="0" autoFilter="0"/>
  <autoFilter ref="C121:K153" xr:uid="{00000000-0009-0000-0000-000004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1:H184"/>
  <sheetViews>
    <sheetView showGridLines="0" workbookViewId="0"/>
  </sheetViews>
  <sheetFormatPr defaultRowHeight="14.5"/>
  <cols>
    <col min="1" max="1" width="8.33203125" customWidth="1"/>
    <col min="2" max="2" width="1.6640625" customWidth="1"/>
    <col min="3" max="3" width="25" customWidth="1"/>
    <col min="4" max="4" width="75.77734375" customWidth="1"/>
    <col min="5" max="5" width="13.33203125" customWidth="1"/>
    <col min="6" max="6" width="20" customWidth="1"/>
    <col min="7" max="7" width="1.6640625" customWidth="1"/>
    <col min="8" max="8" width="8.33203125" customWidth="1"/>
  </cols>
  <sheetData>
    <row r="1" spans="2:8" ht="11.25" customHeight="1"/>
    <row r="2" spans="2:8" ht="37" customHeight="1"/>
    <row r="3" spans="2:8" ht="7" customHeight="1">
      <c r="B3" s="18"/>
      <c r="C3" s="19"/>
      <c r="D3" s="19"/>
      <c r="E3" s="19"/>
      <c r="F3" s="19"/>
      <c r="G3" s="19"/>
      <c r="H3" s="20"/>
    </row>
    <row r="4" spans="2:8" ht="25" customHeight="1">
      <c r="B4" s="20"/>
      <c r="C4" s="21" t="s">
        <v>1646</v>
      </c>
      <c r="H4" s="20"/>
    </row>
    <row r="5" spans="2:8" ht="12" customHeight="1">
      <c r="B5" s="20"/>
      <c r="C5" s="24" t="s">
        <v>13</v>
      </c>
      <c r="D5" s="236" t="s">
        <v>14</v>
      </c>
      <c r="E5" s="232"/>
      <c r="F5" s="232"/>
      <c r="H5" s="20"/>
    </row>
    <row r="6" spans="2:8" ht="37" customHeight="1">
      <c r="B6" s="20"/>
      <c r="C6" s="26" t="s">
        <v>16</v>
      </c>
      <c r="D6" s="233" t="s">
        <v>17</v>
      </c>
      <c r="E6" s="232"/>
      <c r="F6" s="232"/>
      <c r="H6" s="20"/>
    </row>
    <row r="7" spans="2:8" ht="24.75" customHeight="1">
      <c r="B7" s="20"/>
      <c r="C7" s="27" t="s">
        <v>22</v>
      </c>
      <c r="D7" s="52" t="str">
        <f>'Rekapitulace stavby'!AN8</f>
        <v>4. 9. 2024</v>
      </c>
      <c r="H7" s="20"/>
    </row>
    <row r="8" spans="2:8" s="1" customFormat="1" ht="10.75" customHeight="1">
      <c r="B8" s="32"/>
      <c r="H8" s="32"/>
    </row>
    <row r="9" spans="2:8" s="10" customFormat="1" ht="29.25" customHeight="1">
      <c r="B9" s="117"/>
      <c r="C9" s="118" t="s">
        <v>57</v>
      </c>
      <c r="D9" s="119" t="s">
        <v>58</v>
      </c>
      <c r="E9" s="119" t="s">
        <v>161</v>
      </c>
      <c r="F9" s="120" t="s">
        <v>1647</v>
      </c>
      <c r="H9" s="117"/>
    </row>
    <row r="10" spans="2:8" s="1" customFormat="1" ht="26.4" customHeight="1">
      <c r="B10" s="32"/>
      <c r="C10" s="197" t="s">
        <v>80</v>
      </c>
      <c r="D10" s="197" t="s">
        <v>81</v>
      </c>
      <c r="H10" s="32"/>
    </row>
    <row r="11" spans="2:8" s="1" customFormat="1" ht="16.75" customHeight="1">
      <c r="B11" s="32"/>
      <c r="C11" s="198" t="s">
        <v>98</v>
      </c>
      <c r="D11" s="199" t="s">
        <v>1</v>
      </c>
      <c r="E11" s="200" t="s">
        <v>1</v>
      </c>
      <c r="F11" s="201">
        <v>181.53</v>
      </c>
      <c r="H11" s="32"/>
    </row>
    <row r="12" spans="2:8" s="1" customFormat="1" ht="16.75" customHeight="1">
      <c r="B12" s="32"/>
      <c r="C12" s="202" t="s">
        <v>1</v>
      </c>
      <c r="D12" s="202" t="s">
        <v>205</v>
      </c>
      <c r="E12" s="17" t="s">
        <v>1</v>
      </c>
      <c r="F12" s="203">
        <v>0</v>
      </c>
      <c r="H12" s="32"/>
    </row>
    <row r="13" spans="2:8" s="1" customFormat="1" ht="16.75" customHeight="1">
      <c r="B13" s="32"/>
      <c r="C13" s="202" t="s">
        <v>1</v>
      </c>
      <c r="D13" s="202" t="s">
        <v>718</v>
      </c>
      <c r="E13" s="17" t="s">
        <v>1</v>
      </c>
      <c r="F13" s="203">
        <v>81</v>
      </c>
      <c r="H13" s="32"/>
    </row>
    <row r="14" spans="2:8" s="1" customFormat="1" ht="16.75" customHeight="1">
      <c r="B14" s="32"/>
      <c r="C14" s="202" t="s">
        <v>1</v>
      </c>
      <c r="D14" s="202" t="s">
        <v>719</v>
      </c>
      <c r="E14" s="17" t="s">
        <v>1</v>
      </c>
      <c r="F14" s="203">
        <v>11.7</v>
      </c>
      <c r="H14" s="32"/>
    </row>
    <row r="15" spans="2:8" s="1" customFormat="1" ht="16.75" customHeight="1">
      <c r="B15" s="32"/>
      <c r="C15" s="202" t="s">
        <v>1</v>
      </c>
      <c r="D15" s="202" t="s">
        <v>720</v>
      </c>
      <c r="E15" s="17" t="s">
        <v>1</v>
      </c>
      <c r="F15" s="203">
        <v>22.23</v>
      </c>
      <c r="H15" s="32"/>
    </row>
    <row r="16" spans="2:8" s="1" customFormat="1" ht="16.75" customHeight="1">
      <c r="B16" s="32"/>
      <c r="C16" s="202" t="s">
        <v>1</v>
      </c>
      <c r="D16" s="202" t="s">
        <v>721</v>
      </c>
      <c r="E16" s="17" t="s">
        <v>1</v>
      </c>
      <c r="F16" s="203">
        <v>66.599999999999994</v>
      </c>
      <c r="H16" s="32"/>
    </row>
    <row r="17" spans="2:8" s="1" customFormat="1" ht="16.75" customHeight="1">
      <c r="B17" s="32"/>
      <c r="C17" s="202" t="s">
        <v>98</v>
      </c>
      <c r="D17" s="202" t="s">
        <v>189</v>
      </c>
      <c r="E17" s="17" t="s">
        <v>1</v>
      </c>
      <c r="F17" s="203">
        <v>181.53</v>
      </c>
      <c r="H17" s="32"/>
    </row>
    <row r="18" spans="2:8" s="1" customFormat="1" ht="16.75" customHeight="1">
      <c r="B18" s="32"/>
      <c r="C18" s="204" t="s">
        <v>1648</v>
      </c>
      <c r="H18" s="32"/>
    </row>
    <row r="19" spans="2:8" s="1" customFormat="1" ht="16.75" customHeight="1">
      <c r="B19" s="32"/>
      <c r="C19" s="202" t="s">
        <v>715</v>
      </c>
      <c r="D19" s="202" t="s">
        <v>716</v>
      </c>
      <c r="E19" s="17" t="s">
        <v>179</v>
      </c>
      <c r="F19" s="203">
        <v>181.53</v>
      </c>
      <c r="H19" s="32"/>
    </row>
    <row r="20" spans="2:8" s="1" customFormat="1" ht="16.75" customHeight="1">
      <c r="B20" s="32"/>
      <c r="C20" s="202" t="s">
        <v>728</v>
      </c>
      <c r="D20" s="202" t="s">
        <v>729</v>
      </c>
      <c r="E20" s="17" t="s">
        <v>179</v>
      </c>
      <c r="F20" s="203">
        <v>181.53</v>
      </c>
      <c r="H20" s="32"/>
    </row>
    <row r="21" spans="2:8" s="1" customFormat="1" ht="16.75" customHeight="1">
      <c r="B21" s="32"/>
      <c r="C21" s="198" t="s">
        <v>100</v>
      </c>
      <c r="D21" s="199" t="s">
        <v>1</v>
      </c>
      <c r="E21" s="200" t="s">
        <v>1</v>
      </c>
      <c r="F21" s="201">
        <v>250.58600000000001</v>
      </c>
      <c r="H21" s="32"/>
    </row>
    <row r="22" spans="2:8" s="1" customFormat="1" ht="16.75" customHeight="1">
      <c r="B22" s="32"/>
      <c r="C22" s="202" t="s">
        <v>1</v>
      </c>
      <c r="D22" s="202" t="s">
        <v>205</v>
      </c>
      <c r="E22" s="17" t="s">
        <v>1</v>
      </c>
      <c r="F22" s="203">
        <v>0</v>
      </c>
      <c r="H22" s="32"/>
    </row>
    <row r="23" spans="2:8" s="1" customFormat="1" ht="16.75" customHeight="1">
      <c r="B23" s="32"/>
      <c r="C23" s="202" t="s">
        <v>1</v>
      </c>
      <c r="D23" s="202" t="s">
        <v>206</v>
      </c>
      <c r="E23" s="17" t="s">
        <v>1</v>
      </c>
      <c r="F23" s="203">
        <v>65.435000000000002</v>
      </c>
      <c r="H23" s="32"/>
    </row>
    <row r="24" spans="2:8" s="1" customFormat="1" ht="16.75" customHeight="1">
      <c r="B24" s="32"/>
      <c r="C24" s="202" t="s">
        <v>1</v>
      </c>
      <c r="D24" s="202" t="s">
        <v>207</v>
      </c>
      <c r="E24" s="17" t="s">
        <v>1</v>
      </c>
      <c r="F24" s="203">
        <v>4.2279999999999998</v>
      </c>
      <c r="H24" s="32"/>
    </row>
    <row r="25" spans="2:8" s="1" customFormat="1" ht="16.75" customHeight="1">
      <c r="B25" s="32"/>
      <c r="C25" s="202" t="s">
        <v>1</v>
      </c>
      <c r="D25" s="202" t="s">
        <v>208</v>
      </c>
      <c r="E25" s="17" t="s">
        <v>1</v>
      </c>
      <c r="F25" s="203">
        <v>72.930000000000007</v>
      </c>
      <c r="H25" s="32"/>
    </row>
    <row r="26" spans="2:8" s="1" customFormat="1" ht="16.75" customHeight="1">
      <c r="B26" s="32"/>
      <c r="C26" s="202" t="s">
        <v>1</v>
      </c>
      <c r="D26" s="202" t="s">
        <v>209</v>
      </c>
      <c r="E26" s="17" t="s">
        <v>1</v>
      </c>
      <c r="F26" s="203">
        <v>28.34</v>
      </c>
      <c r="H26" s="32"/>
    </row>
    <row r="27" spans="2:8" s="1" customFormat="1" ht="16.75" customHeight="1">
      <c r="B27" s="32"/>
      <c r="C27" s="202" t="s">
        <v>1</v>
      </c>
      <c r="D27" s="202" t="s">
        <v>210</v>
      </c>
      <c r="E27" s="17" t="s">
        <v>1</v>
      </c>
      <c r="F27" s="203">
        <v>0</v>
      </c>
      <c r="H27" s="32"/>
    </row>
    <row r="28" spans="2:8" s="1" customFormat="1" ht="16.75" customHeight="1">
      <c r="B28" s="32"/>
      <c r="C28" s="202" t="s">
        <v>1</v>
      </c>
      <c r="D28" s="202" t="s">
        <v>211</v>
      </c>
      <c r="E28" s="17" t="s">
        <v>1</v>
      </c>
      <c r="F28" s="203">
        <v>38.744999999999997</v>
      </c>
      <c r="H28" s="32"/>
    </row>
    <row r="29" spans="2:8" s="1" customFormat="1" ht="16.75" customHeight="1">
      <c r="B29" s="32"/>
      <c r="C29" s="202" t="s">
        <v>1</v>
      </c>
      <c r="D29" s="202" t="s">
        <v>212</v>
      </c>
      <c r="E29" s="17" t="s">
        <v>1</v>
      </c>
      <c r="F29" s="203">
        <v>14.85</v>
      </c>
      <c r="H29" s="32"/>
    </row>
    <row r="30" spans="2:8" s="1" customFormat="1" ht="16.75" customHeight="1">
      <c r="B30" s="32"/>
      <c r="C30" s="202" t="s">
        <v>1</v>
      </c>
      <c r="D30" s="202" t="s">
        <v>213</v>
      </c>
      <c r="E30" s="17" t="s">
        <v>1</v>
      </c>
      <c r="F30" s="203">
        <v>0</v>
      </c>
      <c r="H30" s="32"/>
    </row>
    <row r="31" spans="2:8" s="1" customFormat="1" ht="16.75" customHeight="1">
      <c r="B31" s="32"/>
      <c r="C31" s="202" t="s">
        <v>1</v>
      </c>
      <c r="D31" s="202" t="s">
        <v>214</v>
      </c>
      <c r="E31" s="17" t="s">
        <v>1</v>
      </c>
      <c r="F31" s="203">
        <v>26.058</v>
      </c>
      <c r="H31" s="32"/>
    </row>
    <row r="32" spans="2:8" s="1" customFormat="1" ht="16.75" customHeight="1">
      <c r="B32" s="32"/>
      <c r="C32" s="202" t="s">
        <v>100</v>
      </c>
      <c r="D32" s="202" t="s">
        <v>189</v>
      </c>
      <c r="E32" s="17" t="s">
        <v>1</v>
      </c>
      <c r="F32" s="203">
        <v>250.58600000000001</v>
      </c>
      <c r="H32" s="32"/>
    </row>
    <row r="33" spans="2:8" s="1" customFormat="1" ht="16.75" customHeight="1">
      <c r="B33" s="32"/>
      <c r="C33" s="204" t="s">
        <v>1648</v>
      </c>
      <c r="H33" s="32"/>
    </row>
    <row r="34" spans="2:8" s="1" customFormat="1" ht="10">
      <c r="B34" s="32"/>
      <c r="C34" s="202" t="s">
        <v>201</v>
      </c>
      <c r="D34" s="202" t="s">
        <v>202</v>
      </c>
      <c r="E34" s="17" t="s">
        <v>203</v>
      </c>
      <c r="F34" s="203">
        <v>250.58600000000001</v>
      </c>
      <c r="H34" s="32"/>
    </row>
    <row r="35" spans="2:8" s="1" customFormat="1" ht="20">
      <c r="B35" s="32"/>
      <c r="C35" s="202" t="s">
        <v>220</v>
      </c>
      <c r="D35" s="202" t="s">
        <v>221</v>
      </c>
      <c r="E35" s="17" t="s">
        <v>203</v>
      </c>
      <c r="F35" s="203">
        <v>94.501000000000005</v>
      </c>
      <c r="H35" s="32"/>
    </row>
    <row r="36" spans="2:8" s="1" customFormat="1" ht="16.75" customHeight="1">
      <c r="B36" s="32"/>
      <c r="C36" s="202" t="s">
        <v>225</v>
      </c>
      <c r="D36" s="202" t="s">
        <v>226</v>
      </c>
      <c r="E36" s="17" t="s">
        <v>203</v>
      </c>
      <c r="F36" s="203">
        <v>501.17200000000003</v>
      </c>
      <c r="H36" s="32"/>
    </row>
    <row r="37" spans="2:8" s="1" customFormat="1" ht="16.75" customHeight="1">
      <c r="B37" s="32"/>
      <c r="C37" s="198" t="s">
        <v>103</v>
      </c>
      <c r="D37" s="199" t="s">
        <v>1</v>
      </c>
      <c r="E37" s="200" t="s">
        <v>1</v>
      </c>
      <c r="F37" s="201">
        <v>1986.6</v>
      </c>
      <c r="H37" s="32"/>
    </row>
    <row r="38" spans="2:8" s="1" customFormat="1" ht="16.75" customHeight="1">
      <c r="B38" s="32"/>
      <c r="C38" s="202" t="s">
        <v>1</v>
      </c>
      <c r="D38" s="202" t="s">
        <v>104</v>
      </c>
      <c r="E38" s="17" t="s">
        <v>1</v>
      </c>
      <c r="F38" s="203">
        <v>1986.6</v>
      </c>
      <c r="H38" s="32"/>
    </row>
    <row r="39" spans="2:8" s="1" customFormat="1" ht="16.75" customHeight="1">
      <c r="B39" s="32"/>
      <c r="C39" s="202" t="s">
        <v>103</v>
      </c>
      <c r="D39" s="202" t="s">
        <v>189</v>
      </c>
      <c r="E39" s="17" t="s">
        <v>1</v>
      </c>
      <c r="F39" s="203">
        <v>1986.6</v>
      </c>
      <c r="H39" s="32"/>
    </row>
    <row r="40" spans="2:8" s="1" customFormat="1" ht="16.75" customHeight="1">
      <c r="B40" s="32"/>
      <c r="C40" s="204" t="s">
        <v>1648</v>
      </c>
      <c r="H40" s="32"/>
    </row>
    <row r="41" spans="2:8" s="1" customFormat="1" ht="20">
      <c r="B41" s="32"/>
      <c r="C41" s="202" t="s">
        <v>561</v>
      </c>
      <c r="D41" s="202" t="s">
        <v>562</v>
      </c>
      <c r="E41" s="17" t="s">
        <v>179</v>
      </c>
      <c r="F41" s="203">
        <v>1986.6</v>
      </c>
      <c r="H41" s="32"/>
    </row>
    <row r="42" spans="2:8" s="1" customFormat="1" ht="20">
      <c r="B42" s="32"/>
      <c r="C42" s="202" t="s">
        <v>565</v>
      </c>
      <c r="D42" s="202" t="s">
        <v>566</v>
      </c>
      <c r="E42" s="17" t="s">
        <v>179</v>
      </c>
      <c r="F42" s="203">
        <v>297990</v>
      </c>
      <c r="H42" s="32"/>
    </row>
    <row r="43" spans="2:8" s="1" customFormat="1" ht="20">
      <c r="B43" s="32"/>
      <c r="C43" s="202" t="s">
        <v>570</v>
      </c>
      <c r="D43" s="202" t="s">
        <v>571</v>
      </c>
      <c r="E43" s="17" t="s">
        <v>179</v>
      </c>
      <c r="F43" s="203">
        <v>1986.6</v>
      </c>
      <c r="H43" s="32"/>
    </row>
    <row r="44" spans="2:8" s="1" customFormat="1" ht="16.75" customHeight="1">
      <c r="B44" s="32"/>
      <c r="C44" s="202" t="s">
        <v>574</v>
      </c>
      <c r="D44" s="202" t="s">
        <v>575</v>
      </c>
      <c r="E44" s="17" t="s">
        <v>179</v>
      </c>
      <c r="F44" s="203">
        <v>1986.6</v>
      </c>
      <c r="H44" s="32"/>
    </row>
    <row r="45" spans="2:8" s="1" customFormat="1" ht="16.75" customHeight="1">
      <c r="B45" s="32"/>
      <c r="C45" s="202" t="s">
        <v>578</v>
      </c>
      <c r="D45" s="202" t="s">
        <v>579</v>
      </c>
      <c r="E45" s="17" t="s">
        <v>179</v>
      </c>
      <c r="F45" s="203">
        <v>297990</v>
      </c>
      <c r="H45" s="32"/>
    </row>
    <row r="46" spans="2:8" s="1" customFormat="1" ht="16.75" customHeight="1">
      <c r="B46" s="32"/>
      <c r="C46" s="202" t="s">
        <v>582</v>
      </c>
      <c r="D46" s="202" t="s">
        <v>583</v>
      </c>
      <c r="E46" s="17" t="s">
        <v>179</v>
      </c>
      <c r="F46" s="203">
        <v>1986.6</v>
      </c>
      <c r="H46" s="32"/>
    </row>
    <row r="47" spans="2:8" s="1" customFormat="1" ht="16.75" customHeight="1">
      <c r="B47" s="32"/>
      <c r="C47" s="198" t="s">
        <v>105</v>
      </c>
      <c r="D47" s="199" t="s">
        <v>1</v>
      </c>
      <c r="E47" s="200" t="s">
        <v>1</v>
      </c>
      <c r="F47" s="201">
        <v>62.162999999999997</v>
      </c>
      <c r="H47" s="32"/>
    </row>
    <row r="48" spans="2:8" s="1" customFormat="1" ht="16.75" customHeight="1">
      <c r="B48" s="32"/>
      <c r="C48" s="202" t="s">
        <v>1</v>
      </c>
      <c r="D48" s="202" t="s">
        <v>1322</v>
      </c>
      <c r="E48" s="17" t="s">
        <v>1</v>
      </c>
      <c r="F48" s="203">
        <v>0</v>
      </c>
      <c r="H48" s="32"/>
    </row>
    <row r="49" spans="2:8" s="1" customFormat="1" ht="16.75" customHeight="1">
      <c r="B49" s="32"/>
      <c r="C49" s="202" t="s">
        <v>1</v>
      </c>
      <c r="D49" s="202" t="s">
        <v>1323</v>
      </c>
      <c r="E49" s="17" t="s">
        <v>1</v>
      </c>
      <c r="F49" s="203">
        <v>0</v>
      </c>
      <c r="H49" s="32"/>
    </row>
    <row r="50" spans="2:8" s="1" customFormat="1" ht="16.75" customHeight="1">
      <c r="B50" s="32"/>
      <c r="C50" s="202" t="s">
        <v>1</v>
      </c>
      <c r="D50" s="202" t="s">
        <v>1324</v>
      </c>
      <c r="E50" s="17" t="s">
        <v>1</v>
      </c>
      <c r="F50" s="203">
        <v>13.913</v>
      </c>
      <c r="H50" s="32"/>
    </row>
    <row r="51" spans="2:8" s="1" customFormat="1" ht="16.75" customHeight="1">
      <c r="B51" s="32"/>
      <c r="C51" s="202" t="s">
        <v>1</v>
      </c>
      <c r="D51" s="202" t="s">
        <v>1325</v>
      </c>
      <c r="E51" s="17" t="s">
        <v>1</v>
      </c>
      <c r="F51" s="203">
        <v>0</v>
      </c>
      <c r="H51" s="32"/>
    </row>
    <row r="52" spans="2:8" s="1" customFormat="1" ht="16.75" customHeight="1">
      <c r="B52" s="32"/>
      <c r="C52" s="202" t="s">
        <v>1</v>
      </c>
      <c r="D52" s="202" t="s">
        <v>1326</v>
      </c>
      <c r="E52" s="17" t="s">
        <v>1</v>
      </c>
      <c r="F52" s="203">
        <v>10.35</v>
      </c>
      <c r="H52" s="32"/>
    </row>
    <row r="53" spans="2:8" s="1" customFormat="1" ht="16.75" customHeight="1">
      <c r="B53" s="32"/>
      <c r="C53" s="202" t="s">
        <v>1</v>
      </c>
      <c r="D53" s="202" t="s">
        <v>1327</v>
      </c>
      <c r="E53" s="17" t="s">
        <v>1</v>
      </c>
      <c r="F53" s="203">
        <v>0</v>
      </c>
      <c r="H53" s="32"/>
    </row>
    <row r="54" spans="2:8" s="1" customFormat="1" ht="16.75" customHeight="1">
      <c r="B54" s="32"/>
      <c r="C54" s="202" t="s">
        <v>1</v>
      </c>
      <c r="D54" s="202" t="s">
        <v>1328</v>
      </c>
      <c r="E54" s="17" t="s">
        <v>1</v>
      </c>
      <c r="F54" s="203">
        <v>18.95</v>
      </c>
      <c r="H54" s="32"/>
    </row>
    <row r="55" spans="2:8" s="1" customFormat="1" ht="16.75" customHeight="1">
      <c r="B55" s="32"/>
      <c r="C55" s="202" t="s">
        <v>1</v>
      </c>
      <c r="D55" s="202" t="s">
        <v>1329</v>
      </c>
      <c r="E55" s="17" t="s">
        <v>1</v>
      </c>
      <c r="F55" s="203">
        <v>0</v>
      </c>
      <c r="H55" s="32"/>
    </row>
    <row r="56" spans="2:8" s="1" customFormat="1" ht="16.75" customHeight="1">
      <c r="B56" s="32"/>
      <c r="C56" s="202" t="s">
        <v>1</v>
      </c>
      <c r="D56" s="202" t="s">
        <v>1328</v>
      </c>
      <c r="E56" s="17" t="s">
        <v>1</v>
      </c>
      <c r="F56" s="203">
        <v>18.95</v>
      </c>
      <c r="H56" s="32"/>
    </row>
    <row r="57" spans="2:8" s="1" customFormat="1" ht="16.75" customHeight="1">
      <c r="B57" s="32"/>
      <c r="C57" s="202" t="s">
        <v>105</v>
      </c>
      <c r="D57" s="202" t="s">
        <v>189</v>
      </c>
      <c r="E57" s="17" t="s">
        <v>1</v>
      </c>
      <c r="F57" s="203">
        <v>62.162999999999997</v>
      </c>
      <c r="H57" s="32"/>
    </row>
    <row r="58" spans="2:8" s="1" customFormat="1" ht="16.75" customHeight="1">
      <c r="B58" s="32"/>
      <c r="C58" s="204" t="s">
        <v>1648</v>
      </c>
      <c r="H58" s="32"/>
    </row>
    <row r="59" spans="2:8" s="1" customFormat="1" ht="16.75" customHeight="1">
      <c r="B59" s="32"/>
      <c r="C59" s="202" t="s">
        <v>1319</v>
      </c>
      <c r="D59" s="202" t="s">
        <v>1320</v>
      </c>
      <c r="E59" s="17" t="s">
        <v>179</v>
      </c>
      <c r="F59" s="203">
        <v>62.162999999999997</v>
      </c>
      <c r="H59" s="32"/>
    </row>
    <row r="60" spans="2:8" s="1" customFormat="1" ht="16.75" customHeight="1">
      <c r="B60" s="32"/>
      <c r="C60" s="202" t="s">
        <v>1331</v>
      </c>
      <c r="D60" s="202" t="s">
        <v>1332</v>
      </c>
      <c r="E60" s="17" t="s">
        <v>179</v>
      </c>
      <c r="F60" s="203">
        <v>62.162999999999997</v>
      </c>
      <c r="H60" s="32"/>
    </row>
    <row r="61" spans="2:8" s="1" customFormat="1" ht="16.75" customHeight="1">
      <c r="B61" s="32"/>
      <c r="C61" s="202" t="s">
        <v>1345</v>
      </c>
      <c r="D61" s="202" t="s">
        <v>1346</v>
      </c>
      <c r="E61" s="17" t="s">
        <v>179</v>
      </c>
      <c r="F61" s="203">
        <v>62.162999999999997</v>
      </c>
      <c r="H61" s="32"/>
    </row>
    <row r="62" spans="2:8" s="1" customFormat="1" ht="16.75" customHeight="1">
      <c r="B62" s="32"/>
      <c r="C62" s="198" t="s">
        <v>107</v>
      </c>
      <c r="D62" s="199" t="s">
        <v>1</v>
      </c>
      <c r="E62" s="200" t="s">
        <v>1</v>
      </c>
      <c r="F62" s="201">
        <v>48.25</v>
      </c>
      <c r="H62" s="32"/>
    </row>
    <row r="63" spans="2:8" s="1" customFormat="1" ht="16.75" customHeight="1">
      <c r="B63" s="32"/>
      <c r="C63" s="202" t="s">
        <v>1</v>
      </c>
      <c r="D63" s="202" t="s">
        <v>1325</v>
      </c>
      <c r="E63" s="17" t="s">
        <v>1</v>
      </c>
      <c r="F63" s="203">
        <v>0</v>
      </c>
      <c r="H63" s="32"/>
    </row>
    <row r="64" spans="2:8" s="1" customFormat="1" ht="16.75" customHeight="1">
      <c r="B64" s="32"/>
      <c r="C64" s="202" t="s">
        <v>1</v>
      </c>
      <c r="D64" s="202" t="s">
        <v>1326</v>
      </c>
      <c r="E64" s="17" t="s">
        <v>1</v>
      </c>
      <c r="F64" s="203">
        <v>10.35</v>
      </c>
      <c r="H64" s="32"/>
    </row>
    <row r="65" spans="2:8" s="1" customFormat="1" ht="16.75" customHeight="1">
      <c r="B65" s="32"/>
      <c r="C65" s="202" t="s">
        <v>1</v>
      </c>
      <c r="D65" s="202" t="s">
        <v>1327</v>
      </c>
      <c r="E65" s="17" t="s">
        <v>1</v>
      </c>
      <c r="F65" s="203">
        <v>0</v>
      </c>
      <c r="H65" s="32"/>
    </row>
    <row r="66" spans="2:8" s="1" customFormat="1" ht="16.75" customHeight="1">
      <c r="B66" s="32"/>
      <c r="C66" s="202" t="s">
        <v>1</v>
      </c>
      <c r="D66" s="202" t="s">
        <v>1328</v>
      </c>
      <c r="E66" s="17" t="s">
        <v>1</v>
      </c>
      <c r="F66" s="203">
        <v>18.95</v>
      </c>
      <c r="H66" s="32"/>
    </row>
    <row r="67" spans="2:8" s="1" customFormat="1" ht="16.75" customHeight="1">
      <c r="B67" s="32"/>
      <c r="C67" s="202" t="s">
        <v>1</v>
      </c>
      <c r="D67" s="202" t="s">
        <v>1329</v>
      </c>
      <c r="E67" s="17" t="s">
        <v>1</v>
      </c>
      <c r="F67" s="203">
        <v>0</v>
      </c>
      <c r="H67" s="32"/>
    </row>
    <row r="68" spans="2:8" s="1" customFormat="1" ht="16.75" customHeight="1">
      <c r="B68" s="32"/>
      <c r="C68" s="202" t="s">
        <v>1</v>
      </c>
      <c r="D68" s="202" t="s">
        <v>1328</v>
      </c>
      <c r="E68" s="17" t="s">
        <v>1</v>
      </c>
      <c r="F68" s="203">
        <v>18.95</v>
      </c>
      <c r="H68" s="32"/>
    </row>
    <row r="69" spans="2:8" s="1" customFormat="1" ht="16.75" customHeight="1">
      <c r="B69" s="32"/>
      <c r="C69" s="202" t="s">
        <v>107</v>
      </c>
      <c r="D69" s="202" t="s">
        <v>187</v>
      </c>
      <c r="E69" s="17" t="s">
        <v>1</v>
      </c>
      <c r="F69" s="203">
        <v>48.25</v>
      </c>
      <c r="H69" s="32"/>
    </row>
    <row r="70" spans="2:8" s="1" customFormat="1" ht="16.75" customHeight="1">
      <c r="B70" s="32"/>
      <c r="C70" s="204" t="s">
        <v>1648</v>
      </c>
      <c r="H70" s="32"/>
    </row>
    <row r="71" spans="2:8" s="1" customFormat="1" ht="16.75" customHeight="1">
      <c r="B71" s="32"/>
      <c r="C71" s="202" t="s">
        <v>1319</v>
      </c>
      <c r="D71" s="202" t="s">
        <v>1320</v>
      </c>
      <c r="E71" s="17" t="s">
        <v>179</v>
      </c>
      <c r="F71" s="203">
        <v>62.162999999999997</v>
      </c>
      <c r="H71" s="32"/>
    </row>
    <row r="72" spans="2:8" s="1" customFormat="1" ht="20">
      <c r="B72" s="32"/>
      <c r="C72" s="202" t="s">
        <v>1349</v>
      </c>
      <c r="D72" s="202" t="s">
        <v>1350</v>
      </c>
      <c r="E72" s="17" t="s">
        <v>439</v>
      </c>
      <c r="F72" s="203">
        <v>62.162999999999997</v>
      </c>
      <c r="H72" s="32"/>
    </row>
    <row r="73" spans="2:8" s="1" customFormat="1" ht="16.75" customHeight="1">
      <c r="B73" s="32"/>
      <c r="C73" s="202" t="s">
        <v>1358</v>
      </c>
      <c r="D73" s="202" t="s">
        <v>1359</v>
      </c>
      <c r="E73" s="17" t="s">
        <v>179</v>
      </c>
      <c r="F73" s="203">
        <v>48.25</v>
      </c>
      <c r="H73" s="32"/>
    </row>
    <row r="74" spans="2:8" s="1" customFormat="1" ht="16.75" customHeight="1">
      <c r="B74" s="32"/>
      <c r="C74" s="198" t="s">
        <v>109</v>
      </c>
      <c r="D74" s="199" t="s">
        <v>1</v>
      </c>
      <c r="E74" s="200" t="s">
        <v>1</v>
      </c>
      <c r="F74" s="201">
        <v>13.913</v>
      </c>
      <c r="H74" s="32"/>
    </row>
    <row r="75" spans="2:8" s="1" customFormat="1" ht="16.75" customHeight="1">
      <c r="B75" s="32"/>
      <c r="C75" s="202" t="s">
        <v>1</v>
      </c>
      <c r="D75" s="202" t="s">
        <v>1322</v>
      </c>
      <c r="E75" s="17" t="s">
        <v>1</v>
      </c>
      <c r="F75" s="203">
        <v>0</v>
      </c>
      <c r="H75" s="32"/>
    </row>
    <row r="76" spans="2:8" s="1" customFormat="1" ht="16.75" customHeight="1">
      <c r="B76" s="32"/>
      <c r="C76" s="202" t="s">
        <v>1</v>
      </c>
      <c r="D76" s="202" t="s">
        <v>1323</v>
      </c>
      <c r="E76" s="17" t="s">
        <v>1</v>
      </c>
      <c r="F76" s="203">
        <v>0</v>
      </c>
      <c r="H76" s="32"/>
    </row>
    <row r="77" spans="2:8" s="1" customFormat="1" ht="16.75" customHeight="1">
      <c r="B77" s="32"/>
      <c r="C77" s="202" t="s">
        <v>1</v>
      </c>
      <c r="D77" s="202" t="s">
        <v>1324</v>
      </c>
      <c r="E77" s="17" t="s">
        <v>1</v>
      </c>
      <c r="F77" s="203">
        <v>13.913</v>
      </c>
      <c r="H77" s="32"/>
    </row>
    <row r="78" spans="2:8" s="1" customFormat="1" ht="16.75" customHeight="1">
      <c r="B78" s="32"/>
      <c r="C78" s="202" t="s">
        <v>109</v>
      </c>
      <c r="D78" s="202" t="s">
        <v>187</v>
      </c>
      <c r="E78" s="17" t="s">
        <v>1</v>
      </c>
      <c r="F78" s="203">
        <v>13.913</v>
      </c>
      <c r="H78" s="32"/>
    </row>
    <row r="79" spans="2:8" s="1" customFormat="1" ht="16.75" customHeight="1">
      <c r="B79" s="32"/>
      <c r="C79" s="204" t="s">
        <v>1648</v>
      </c>
      <c r="H79" s="32"/>
    </row>
    <row r="80" spans="2:8" s="1" customFormat="1" ht="16.75" customHeight="1">
      <c r="B80" s="32"/>
      <c r="C80" s="202" t="s">
        <v>1319</v>
      </c>
      <c r="D80" s="202" t="s">
        <v>1320</v>
      </c>
      <c r="E80" s="17" t="s">
        <v>179</v>
      </c>
      <c r="F80" s="203">
        <v>62.162999999999997</v>
      </c>
      <c r="H80" s="32"/>
    </row>
    <row r="81" spans="2:8" s="1" customFormat="1" ht="20">
      <c r="B81" s="32"/>
      <c r="C81" s="202" t="s">
        <v>1349</v>
      </c>
      <c r="D81" s="202" t="s">
        <v>1350</v>
      </c>
      <c r="E81" s="17" t="s">
        <v>439</v>
      </c>
      <c r="F81" s="203">
        <v>62.162999999999997</v>
      </c>
      <c r="H81" s="32"/>
    </row>
    <row r="82" spans="2:8" s="1" customFormat="1" ht="16.75" customHeight="1">
      <c r="B82" s="32"/>
      <c r="C82" s="202" t="s">
        <v>1354</v>
      </c>
      <c r="D82" s="202" t="s">
        <v>1355</v>
      </c>
      <c r="E82" s="17" t="s">
        <v>179</v>
      </c>
      <c r="F82" s="203">
        <v>13.913</v>
      </c>
      <c r="H82" s="32"/>
    </row>
    <row r="83" spans="2:8" s="1" customFormat="1" ht="16.75" customHeight="1">
      <c r="B83" s="32"/>
      <c r="C83" s="198" t="s">
        <v>112</v>
      </c>
      <c r="D83" s="199" t="s">
        <v>1</v>
      </c>
      <c r="E83" s="200" t="s">
        <v>1</v>
      </c>
      <c r="F83" s="201">
        <v>1.3180000000000001</v>
      </c>
      <c r="H83" s="32"/>
    </row>
    <row r="84" spans="2:8" s="1" customFormat="1" ht="16.75" customHeight="1">
      <c r="B84" s="32"/>
      <c r="C84" s="202" t="s">
        <v>1</v>
      </c>
      <c r="D84" s="202" t="s">
        <v>593</v>
      </c>
      <c r="E84" s="17" t="s">
        <v>1</v>
      </c>
      <c r="F84" s="203">
        <v>0</v>
      </c>
      <c r="H84" s="32"/>
    </row>
    <row r="85" spans="2:8" s="1" customFormat="1" ht="16.75" customHeight="1">
      <c r="B85" s="32"/>
      <c r="C85" s="202" t="s">
        <v>1</v>
      </c>
      <c r="D85" s="202" t="s">
        <v>594</v>
      </c>
      <c r="E85" s="17" t="s">
        <v>1</v>
      </c>
      <c r="F85" s="203">
        <v>0.56599999999999995</v>
      </c>
      <c r="H85" s="32"/>
    </row>
    <row r="86" spans="2:8" s="1" customFormat="1" ht="16.75" customHeight="1">
      <c r="B86" s="32"/>
      <c r="C86" s="202" t="s">
        <v>1</v>
      </c>
      <c r="D86" s="202" t="s">
        <v>595</v>
      </c>
      <c r="E86" s="17" t="s">
        <v>1</v>
      </c>
      <c r="F86" s="203">
        <v>0.752</v>
      </c>
      <c r="H86" s="32"/>
    </row>
    <row r="87" spans="2:8" s="1" customFormat="1" ht="16.75" customHeight="1">
      <c r="B87" s="32"/>
      <c r="C87" s="202" t="s">
        <v>112</v>
      </c>
      <c r="D87" s="202" t="s">
        <v>187</v>
      </c>
      <c r="E87" s="17" t="s">
        <v>1</v>
      </c>
      <c r="F87" s="203">
        <v>1.3180000000000001</v>
      </c>
      <c r="H87" s="32"/>
    </row>
    <row r="88" spans="2:8" s="1" customFormat="1" ht="16.75" customHeight="1">
      <c r="B88" s="32"/>
      <c r="C88" s="204" t="s">
        <v>1648</v>
      </c>
      <c r="H88" s="32"/>
    </row>
    <row r="89" spans="2:8" s="1" customFormat="1" ht="16.75" customHeight="1">
      <c r="B89" s="32"/>
      <c r="C89" s="202" t="s">
        <v>590</v>
      </c>
      <c r="D89" s="202" t="s">
        <v>591</v>
      </c>
      <c r="E89" s="17" t="s">
        <v>231</v>
      </c>
      <c r="F89" s="203">
        <v>1.3180000000000001</v>
      </c>
      <c r="H89" s="32"/>
    </row>
    <row r="90" spans="2:8" s="1" customFormat="1" ht="16.75" customHeight="1">
      <c r="B90" s="32"/>
      <c r="C90" s="202" t="s">
        <v>597</v>
      </c>
      <c r="D90" s="202" t="s">
        <v>598</v>
      </c>
      <c r="E90" s="17" t="s">
        <v>231</v>
      </c>
      <c r="F90" s="203">
        <v>1.3180000000000001</v>
      </c>
      <c r="H90" s="32"/>
    </row>
    <row r="91" spans="2:8" s="1" customFormat="1" ht="16.75" customHeight="1">
      <c r="B91" s="32"/>
      <c r="C91" s="198" t="s">
        <v>115</v>
      </c>
      <c r="D91" s="199" t="s">
        <v>1</v>
      </c>
      <c r="E91" s="200" t="s">
        <v>1</v>
      </c>
      <c r="F91" s="201">
        <v>140.26</v>
      </c>
      <c r="H91" s="32"/>
    </row>
    <row r="92" spans="2:8" s="1" customFormat="1" ht="16.75" customHeight="1">
      <c r="B92" s="32"/>
      <c r="C92" s="202" t="s">
        <v>1</v>
      </c>
      <c r="D92" s="202" t="s">
        <v>380</v>
      </c>
      <c r="E92" s="17" t="s">
        <v>1</v>
      </c>
      <c r="F92" s="203">
        <v>0</v>
      </c>
      <c r="H92" s="32"/>
    </row>
    <row r="93" spans="2:8" s="1" customFormat="1" ht="16.75" customHeight="1">
      <c r="B93" s="32"/>
      <c r="C93" s="202" t="s">
        <v>1</v>
      </c>
      <c r="D93" s="202" t="s">
        <v>381</v>
      </c>
      <c r="E93" s="17" t="s">
        <v>1</v>
      </c>
      <c r="F93" s="203">
        <v>140.26</v>
      </c>
      <c r="H93" s="32"/>
    </row>
    <row r="94" spans="2:8" s="1" customFormat="1" ht="16.75" customHeight="1">
      <c r="B94" s="32"/>
      <c r="C94" s="202" t="s">
        <v>115</v>
      </c>
      <c r="D94" s="202" t="s">
        <v>187</v>
      </c>
      <c r="E94" s="17" t="s">
        <v>1</v>
      </c>
      <c r="F94" s="203">
        <v>140.26</v>
      </c>
      <c r="H94" s="32"/>
    </row>
    <row r="95" spans="2:8" s="1" customFormat="1" ht="16.75" customHeight="1">
      <c r="B95" s="32"/>
      <c r="C95" s="204" t="s">
        <v>1648</v>
      </c>
      <c r="H95" s="32"/>
    </row>
    <row r="96" spans="2:8" s="1" customFormat="1" ht="16.75" customHeight="1">
      <c r="B96" s="32"/>
      <c r="C96" s="202" t="s">
        <v>377</v>
      </c>
      <c r="D96" s="202" t="s">
        <v>378</v>
      </c>
      <c r="E96" s="17" t="s">
        <v>179</v>
      </c>
      <c r="F96" s="203">
        <v>140.26</v>
      </c>
      <c r="H96" s="32"/>
    </row>
    <row r="97" spans="2:8" s="1" customFormat="1" ht="16.75" customHeight="1">
      <c r="B97" s="32"/>
      <c r="C97" s="202" t="s">
        <v>384</v>
      </c>
      <c r="D97" s="202" t="s">
        <v>385</v>
      </c>
      <c r="E97" s="17" t="s">
        <v>179</v>
      </c>
      <c r="F97" s="203">
        <v>140.26</v>
      </c>
      <c r="H97" s="32"/>
    </row>
    <row r="98" spans="2:8" s="1" customFormat="1" ht="16.75" customHeight="1">
      <c r="B98" s="32"/>
      <c r="C98" s="202" t="s">
        <v>388</v>
      </c>
      <c r="D98" s="202" t="s">
        <v>389</v>
      </c>
      <c r="E98" s="17" t="s">
        <v>179</v>
      </c>
      <c r="F98" s="203">
        <v>140.26</v>
      </c>
      <c r="H98" s="32"/>
    </row>
    <row r="99" spans="2:8" s="1" customFormat="1" ht="20">
      <c r="B99" s="32"/>
      <c r="C99" s="202" t="s">
        <v>392</v>
      </c>
      <c r="D99" s="202" t="s">
        <v>393</v>
      </c>
      <c r="E99" s="17" t="s">
        <v>179</v>
      </c>
      <c r="F99" s="203">
        <v>140.26</v>
      </c>
      <c r="H99" s="32"/>
    </row>
    <row r="100" spans="2:8" s="1" customFormat="1" ht="16.75" customHeight="1">
      <c r="B100" s="32"/>
      <c r="C100" s="202" t="s">
        <v>1381</v>
      </c>
      <c r="D100" s="202" t="s">
        <v>1382</v>
      </c>
      <c r="E100" s="17" t="s">
        <v>179</v>
      </c>
      <c r="F100" s="203">
        <v>444.52800000000002</v>
      </c>
      <c r="H100" s="32"/>
    </row>
    <row r="101" spans="2:8" s="1" customFormat="1" ht="16.75" customHeight="1">
      <c r="B101" s="32"/>
      <c r="C101" s="202" t="s">
        <v>1388</v>
      </c>
      <c r="D101" s="202" t="s">
        <v>1389</v>
      </c>
      <c r="E101" s="17" t="s">
        <v>179</v>
      </c>
      <c r="F101" s="203">
        <v>140.26</v>
      </c>
      <c r="H101" s="32"/>
    </row>
    <row r="102" spans="2:8" s="1" customFormat="1" ht="16.75" customHeight="1">
      <c r="B102" s="32"/>
      <c r="C102" s="202" t="s">
        <v>1392</v>
      </c>
      <c r="D102" s="202" t="s">
        <v>1393</v>
      </c>
      <c r="E102" s="17" t="s">
        <v>179</v>
      </c>
      <c r="F102" s="203">
        <v>444.52800000000002</v>
      </c>
      <c r="H102" s="32"/>
    </row>
    <row r="103" spans="2:8" s="1" customFormat="1" ht="16.75" customHeight="1">
      <c r="B103" s="32"/>
      <c r="C103" s="202" t="s">
        <v>1396</v>
      </c>
      <c r="D103" s="202" t="s">
        <v>1397</v>
      </c>
      <c r="E103" s="17" t="s">
        <v>179</v>
      </c>
      <c r="F103" s="203">
        <v>444.52800000000002</v>
      </c>
      <c r="H103" s="32"/>
    </row>
    <row r="104" spans="2:8" s="1" customFormat="1" ht="16.75" customHeight="1">
      <c r="B104" s="32"/>
      <c r="C104" s="198" t="s">
        <v>117</v>
      </c>
      <c r="D104" s="199" t="s">
        <v>1</v>
      </c>
      <c r="E104" s="200" t="s">
        <v>1</v>
      </c>
      <c r="F104" s="201">
        <v>94.501000000000005</v>
      </c>
      <c r="H104" s="32"/>
    </row>
    <row r="105" spans="2:8" s="1" customFormat="1" ht="16.75" customHeight="1">
      <c r="B105" s="32"/>
      <c r="C105" s="202" t="s">
        <v>1</v>
      </c>
      <c r="D105" s="202" t="s">
        <v>223</v>
      </c>
      <c r="E105" s="17" t="s">
        <v>1</v>
      </c>
      <c r="F105" s="203">
        <v>94.501000000000005</v>
      </c>
      <c r="H105" s="32"/>
    </row>
    <row r="106" spans="2:8" s="1" customFormat="1" ht="16.75" customHeight="1">
      <c r="B106" s="32"/>
      <c r="C106" s="202" t="s">
        <v>117</v>
      </c>
      <c r="D106" s="202" t="s">
        <v>189</v>
      </c>
      <c r="E106" s="17" t="s">
        <v>1</v>
      </c>
      <c r="F106" s="203">
        <v>94.501000000000005</v>
      </c>
      <c r="H106" s="32"/>
    </row>
    <row r="107" spans="2:8" s="1" customFormat="1" ht="16.75" customHeight="1">
      <c r="B107" s="32"/>
      <c r="C107" s="204" t="s">
        <v>1648</v>
      </c>
      <c r="H107" s="32"/>
    </row>
    <row r="108" spans="2:8" s="1" customFormat="1" ht="20">
      <c r="B108" s="32"/>
      <c r="C108" s="202" t="s">
        <v>220</v>
      </c>
      <c r="D108" s="202" t="s">
        <v>221</v>
      </c>
      <c r="E108" s="17" t="s">
        <v>203</v>
      </c>
      <c r="F108" s="203">
        <v>94.501000000000005</v>
      </c>
      <c r="H108" s="32"/>
    </row>
    <row r="109" spans="2:8" s="1" customFormat="1" ht="16.75" customHeight="1">
      <c r="B109" s="32"/>
      <c r="C109" s="202" t="s">
        <v>225</v>
      </c>
      <c r="D109" s="202" t="s">
        <v>226</v>
      </c>
      <c r="E109" s="17" t="s">
        <v>203</v>
      </c>
      <c r="F109" s="203">
        <v>501.17200000000003</v>
      </c>
      <c r="H109" s="32"/>
    </row>
    <row r="110" spans="2:8" s="1" customFormat="1" ht="10">
      <c r="B110" s="32"/>
      <c r="C110" s="202" t="s">
        <v>229</v>
      </c>
      <c r="D110" s="202" t="s">
        <v>230</v>
      </c>
      <c r="E110" s="17" t="s">
        <v>231</v>
      </c>
      <c r="F110" s="203">
        <v>174.827</v>
      </c>
      <c r="H110" s="32"/>
    </row>
    <row r="111" spans="2:8" s="1" customFormat="1" ht="16.75" customHeight="1">
      <c r="B111" s="32"/>
      <c r="C111" s="202" t="s">
        <v>235</v>
      </c>
      <c r="D111" s="202" t="s">
        <v>236</v>
      </c>
      <c r="E111" s="17" t="s">
        <v>203</v>
      </c>
      <c r="F111" s="203">
        <v>250.58600000000001</v>
      </c>
      <c r="H111" s="32"/>
    </row>
    <row r="112" spans="2:8" s="1" customFormat="1" ht="16.75" customHeight="1">
      <c r="B112" s="32"/>
      <c r="C112" s="198" t="s">
        <v>119</v>
      </c>
      <c r="D112" s="199" t="s">
        <v>1</v>
      </c>
      <c r="E112" s="200" t="s">
        <v>1</v>
      </c>
      <c r="F112" s="201">
        <v>1.35</v>
      </c>
      <c r="H112" s="32"/>
    </row>
    <row r="113" spans="2:8" s="1" customFormat="1" ht="16.75" customHeight="1">
      <c r="B113" s="32"/>
      <c r="C113" s="202" t="s">
        <v>1</v>
      </c>
      <c r="D113" s="202" t="s">
        <v>184</v>
      </c>
      <c r="E113" s="17" t="s">
        <v>1</v>
      </c>
      <c r="F113" s="203">
        <v>0</v>
      </c>
      <c r="H113" s="32"/>
    </row>
    <row r="114" spans="2:8" s="1" customFormat="1" ht="16.75" customHeight="1">
      <c r="B114" s="32"/>
      <c r="C114" s="202" t="s">
        <v>1</v>
      </c>
      <c r="D114" s="202" t="s">
        <v>937</v>
      </c>
      <c r="E114" s="17" t="s">
        <v>1</v>
      </c>
      <c r="F114" s="203">
        <v>1.35</v>
      </c>
      <c r="H114" s="32"/>
    </row>
    <row r="115" spans="2:8" s="1" customFormat="1" ht="16.75" customHeight="1">
      <c r="B115" s="32"/>
      <c r="C115" s="202" t="s">
        <v>119</v>
      </c>
      <c r="D115" s="202" t="s">
        <v>189</v>
      </c>
      <c r="E115" s="17" t="s">
        <v>1</v>
      </c>
      <c r="F115" s="203">
        <v>1.35</v>
      </c>
      <c r="H115" s="32"/>
    </row>
    <row r="116" spans="2:8" s="1" customFormat="1" ht="16.75" customHeight="1">
      <c r="B116" s="32"/>
      <c r="C116" s="204" t="s">
        <v>1648</v>
      </c>
      <c r="H116" s="32"/>
    </row>
    <row r="117" spans="2:8" s="1" customFormat="1" ht="16.75" customHeight="1">
      <c r="B117" s="32"/>
      <c r="C117" s="202" t="s">
        <v>934</v>
      </c>
      <c r="D117" s="202" t="s">
        <v>935</v>
      </c>
      <c r="E117" s="17" t="s">
        <v>179</v>
      </c>
      <c r="F117" s="203">
        <v>1.35</v>
      </c>
      <c r="H117" s="32"/>
    </row>
    <row r="118" spans="2:8" s="1" customFormat="1" ht="16.75" customHeight="1">
      <c r="B118" s="32"/>
      <c r="C118" s="202" t="s">
        <v>1381</v>
      </c>
      <c r="D118" s="202" t="s">
        <v>1382</v>
      </c>
      <c r="E118" s="17" t="s">
        <v>179</v>
      </c>
      <c r="F118" s="203">
        <v>444.52800000000002</v>
      </c>
      <c r="H118" s="32"/>
    </row>
    <row r="119" spans="2:8" s="1" customFormat="1" ht="16.75" customHeight="1">
      <c r="B119" s="32"/>
      <c r="C119" s="202" t="s">
        <v>1392</v>
      </c>
      <c r="D119" s="202" t="s">
        <v>1393</v>
      </c>
      <c r="E119" s="17" t="s">
        <v>179</v>
      </c>
      <c r="F119" s="203">
        <v>444.52800000000002</v>
      </c>
      <c r="H119" s="32"/>
    </row>
    <row r="120" spans="2:8" s="1" customFormat="1" ht="16.75" customHeight="1">
      <c r="B120" s="32"/>
      <c r="C120" s="202" t="s">
        <v>1396</v>
      </c>
      <c r="D120" s="202" t="s">
        <v>1397</v>
      </c>
      <c r="E120" s="17" t="s">
        <v>179</v>
      </c>
      <c r="F120" s="203">
        <v>444.52800000000002</v>
      </c>
      <c r="H120" s="32"/>
    </row>
    <row r="121" spans="2:8" s="1" customFormat="1" ht="16.75" customHeight="1">
      <c r="B121" s="32"/>
      <c r="C121" s="198" t="s">
        <v>121</v>
      </c>
      <c r="D121" s="199" t="s">
        <v>1</v>
      </c>
      <c r="E121" s="200" t="s">
        <v>1</v>
      </c>
      <c r="F121" s="201">
        <v>3.78</v>
      </c>
      <c r="H121" s="32"/>
    </row>
    <row r="122" spans="2:8" s="1" customFormat="1" ht="16.75" customHeight="1">
      <c r="B122" s="32"/>
      <c r="C122" s="202" t="s">
        <v>1</v>
      </c>
      <c r="D122" s="202" t="s">
        <v>184</v>
      </c>
      <c r="E122" s="17" t="s">
        <v>1</v>
      </c>
      <c r="F122" s="203">
        <v>0</v>
      </c>
      <c r="H122" s="32"/>
    </row>
    <row r="123" spans="2:8" s="1" customFormat="1" ht="16.75" customHeight="1">
      <c r="B123" s="32"/>
      <c r="C123" s="202" t="s">
        <v>1</v>
      </c>
      <c r="D123" s="202" t="s">
        <v>942</v>
      </c>
      <c r="E123" s="17" t="s">
        <v>1</v>
      </c>
      <c r="F123" s="203">
        <v>3.78</v>
      </c>
      <c r="H123" s="32"/>
    </row>
    <row r="124" spans="2:8" s="1" customFormat="1" ht="16.75" customHeight="1">
      <c r="B124" s="32"/>
      <c r="C124" s="202" t="s">
        <v>121</v>
      </c>
      <c r="D124" s="202" t="s">
        <v>189</v>
      </c>
      <c r="E124" s="17" t="s">
        <v>1</v>
      </c>
      <c r="F124" s="203">
        <v>3.78</v>
      </c>
      <c r="H124" s="32"/>
    </row>
    <row r="125" spans="2:8" s="1" customFormat="1" ht="16.75" customHeight="1">
      <c r="B125" s="32"/>
      <c r="C125" s="204" t="s">
        <v>1648</v>
      </c>
      <c r="H125" s="32"/>
    </row>
    <row r="126" spans="2:8" s="1" customFormat="1" ht="16.75" customHeight="1">
      <c r="B126" s="32"/>
      <c r="C126" s="202" t="s">
        <v>939</v>
      </c>
      <c r="D126" s="202" t="s">
        <v>940</v>
      </c>
      <c r="E126" s="17" t="s">
        <v>179</v>
      </c>
      <c r="F126" s="203">
        <v>3.78</v>
      </c>
      <c r="H126" s="32"/>
    </row>
    <row r="127" spans="2:8" s="1" customFormat="1" ht="16.75" customHeight="1">
      <c r="B127" s="32"/>
      <c r="C127" s="202" t="s">
        <v>1381</v>
      </c>
      <c r="D127" s="202" t="s">
        <v>1382</v>
      </c>
      <c r="E127" s="17" t="s">
        <v>179</v>
      </c>
      <c r="F127" s="203">
        <v>444.52800000000002</v>
      </c>
      <c r="H127" s="32"/>
    </row>
    <row r="128" spans="2:8" s="1" customFormat="1" ht="16.75" customHeight="1">
      <c r="B128" s="32"/>
      <c r="C128" s="202" t="s">
        <v>1392</v>
      </c>
      <c r="D128" s="202" t="s">
        <v>1393</v>
      </c>
      <c r="E128" s="17" t="s">
        <v>179</v>
      </c>
      <c r="F128" s="203">
        <v>444.52800000000002</v>
      </c>
      <c r="H128" s="32"/>
    </row>
    <row r="129" spans="2:8" s="1" customFormat="1" ht="16.75" customHeight="1">
      <c r="B129" s="32"/>
      <c r="C129" s="202" t="s">
        <v>1396</v>
      </c>
      <c r="D129" s="202" t="s">
        <v>1397</v>
      </c>
      <c r="E129" s="17" t="s">
        <v>179</v>
      </c>
      <c r="F129" s="203">
        <v>444.52800000000002</v>
      </c>
      <c r="H129" s="32"/>
    </row>
    <row r="130" spans="2:8" s="1" customFormat="1" ht="16.75" customHeight="1">
      <c r="B130" s="32"/>
      <c r="C130" s="198" t="s">
        <v>123</v>
      </c>
      <c r="D130" s="199" t="s">
        <v>1</v>
      </c>
      <c r="E130" s="200" t="s">
        <v>1</v>
      </c>
      <c r="F130" s="201">
        <v>65.974999999999994</v>
      </c>
      <c r="H130" s="32"/>
    </row>
    <row r="131" spans="2:8" s="1" customFormat="1" ht="16.75" customHeight="1">
      <c r="B131" s="32"/>
      <c r="C131" s="202" t="s">
        <v>1</v>
      </c>
      <c r="D131" s="202" t="s">
        <v>947</v>
      </c>
      <c r="E131" s="17" t="s">
        <v>1</v>
      </c>
      <c r="F131" s="203">
        <v>0</v>
      </c>
      <c r="H131" s="32"/>
    </row>
    <row r="132" spans="2:8" s="1" customFormat="1" ht="16.75" customHeight="1">
      <c r="B132" s="32"/>
      <c r="C132" s="202" t="s">
        <v>1</v>
      </c>
      <c r="D132" s="202" t="s">
        <v>948</v>
      </c>
      <c r="E132" s="17" t="s">
        <v>1</v>
      </c>
      <c r="F132" s="203">
        <v>17.875</v>
      </c>
      <c r="H132" s="32"/>
    </row>
    <row r="133" spans="2:8" s="1" customFormat="1" ht="16.75" customHeight="1">
      <c r="B133" s="32"/>
      <c r="C133" s="202" t="s">
        <v>1</v>
      </c>
      <c r="D133" s="202" t="s">
        <v>949</v>
      </c>
      <c r="E133" s="17" t="s">
        <v>1</v>
      </c>
      <c r="F133" s="203">
        <v>0</v>
      </c>
      <c r="H133" s="32"/>
    </row>
    <row r="134" spans="2:8" s="1" customFormat="1" ht="16.75" customHeight="1">
      <c r="B134" s="32"/>
      <c r="C134" s="202" t="s">
        <v>1</v>
      </c>
      <c r="D134" s="202" t="s">
        <v>950</v>
      </c>
      <c r="E134" s="17" t="s">
        <v>1</v>
      </c>
      <c r="F134" s="203">
        <v>24.05</v>
      </c>
      <c r="H134" s="32"/>
    </row>
    <row r="135" spans="2:8" s="1" customFormat="1" ht="16.75" customHeight="1">
      <c r="B135" s="32"/>
      <c r="C135" s="202" t="s">
        <v>1</v>
      </c>
      <c r="D135" s="202" t="s">
        <v>951</v>
      </c>
      <c r="E135" s="17" t="s">
        <v>1</v>
      </c>
      <c r="F135" s="203">
        <v>0</v>
      </c>
      <c r="H135" s="32"/>
    </row>
    <row r="136" spans="2:8" s="1" customFormat="1" ht="16.75" customHeight="1">
      <c r="B136" s="32"/>
      <c r="C136" s="202" t="s">
        <v>1</v>
      </c>
      <c r="D136" s="202" t="s">
        <v>950</v>
      </c>
      <c r="E136" s="17" t="s">
        <v>1</v>
      </c>
      <c r="F136" s="203">
        <v>24.05</v>
      </c>
      <c r="H136" s="32"/>
    </row>
    <row r="137" spans="2:8" s="1" customFormat="1" ht="16.75" customHeight="1">
      <c r="B137" s="32"/>
      <c r="C137" s="202" t="s">
        <v>123</v>
      </c>
      <c r="D137" s="202" t="s">
        <v>187</v>
      </c>
      <c r="E137" s="17" t="s">
        <v>1</v>
      </c>
      <c r="F137" s="203">
        <v>65.974999999999994</v>
      </c>
      <c r="H137" s="32"/>
    </row>
    <row r="138" spans="2:8" s="1" customFormat="1" ht="16.75" customHeight="1">
      <c r="B138" s="32"/>
      <c r="C138" s="204" t="s">
        <v>1648</v>
      </c>
      <c r="H138" s="32"/>
    </row>
    <row r="139" spans="2:8" s="1" customFormat="1" ht="16.75" customHeight="1">
      <c r="B139" s="32"/>
      <c r="C139" s="202" t="s">
        <v>944</v>
      </c>
      <c r="D139" s="202" t="s">
        <v>945</v>
      </c>
      <c r="E139" s="17" t="s">
        <v>179</v>
      </c>
      <c r="F139" s="203">
        <v>65.974999999999994</v>
      </c>
      <c r="H139" s="32"/>
    </row>
    <row r="140" spans="2:8" s="1" customFormat="1" ht="16.75" customHeight="1">
      <c r="B140" s="32"/>
      <c r="C140" s="202" t="s">
        <v>1381</v>
      </c>
      <c r="D140" s="202" t="s">
        <v>1382</v>
      </c>
      <c r="E140" s="17" t="s">
        <v>179</v>
      </c>
      <c r="F140" s="203">
        <v>444.52800000000002</v>
      </c>
      <c r="H140" s="32"/>
    </row>
    <row r="141" spans="2:8" s="1" customFormat="1" ht="16.75" customHeight="1">
      <c r="B141" s="32"/>
      <c r="C141" s="202" t="s">
        <v>1392</v>
      </c>
      <c r="D141" s="202" t="s">
        <v>1393</v>
      </c>
      <c r="E141" s="17" t="s">
        <v>179</v>
      </c>
      <c r="F141" s="203">
        <v>444.52800000000002</v>
      </c>
      <c r="H141" s="32"/>
    </row>
    <row r="142" spans="2:8" s="1" customFormat="1" ht="16.75" customHeight="1">
      <c r="B142" s="32"/>
      <c r="C142" s="202" t="s">
        <v>1396</v>
      </c>
      <c r="D142" s="202" t="s">
        <v>1397</v>
      </c>
      <c r="E142" s="17" t="s">
        <v>179</v>
      </c>
      <c r="F142" s="203">
        <v>444.52800000000002</v>
      </c>
      <c r="H142" s="32"/>
    </row>
    <row r="143" spans="2:8" s="1" customFormat="1" ht="16.75" customHeight="1">
      <c r="B143" s="32"/>
      <c r="C143" s="198" t="s">
        <v>125</v>
      </c>
      <c r="D143" s="199" t="s">
        <v>1</v>
      </c>
      <c r="E143" s="200" t="s">
        <v>1</v>
      </c>
      <c r="F143" s="201">
        <v>253.37</v>
      </c>
      <c r="H143" s="32"/>
    </row>
    <row r="144" spans="2:8" s="1" customFormat="1" ht="16.75" customHeight="1">
      <c r="B144" s="32"/>
      <c r="C144" s="202" t="s">
        <v>1</v>
      </c>
      <c r="D144" s="202" t="s">
        <v>956</v>
      </c>
      <c r="E144" s="17" t="s">
        <v>1</v>
      </c>
      <c r="F144" s="203">
        <v>0</v>
      </c>
      <c r="H144" s="32"/>
    </row>
    <row r="145" spans="2:8" s="1" customFormat="1" ht="16.75" customHeight="1">
      <c r="B145" s="32"/>
      <c r="C145" s="202" t="s">
        <v>1</v>
      </c>
      <c r="D145" s="202" t="s">
        <v>957</v>
      </c>
      <c r="E145" s="17" t="s">
        <v>1</v>
      </c>
      <c r="F145" s="203">
        <v>38.9</v>
      </c>
      <c r="H145" s="32"/>
    </row>
    <row r="146" spans="2:8" s="1" customFormat="1" ht="16.75" customHeight="1">
      <c r="B146" s="32"/>
      <c r="C146" s="202" t="s">
        <v>1</v>
      </c>
      <c r="D146" s="202" t="s">
        <v>958</v>
      </c>
      <c r="E146" s="17" t="s">
        <v>1</v>
      </c>
      <c r="F146" s="203">
        <v>43.03</v>
      </c>
      <c r="H146" s="32"/>
    </row>
    <row r="147" spans="2:8" s="1" customFormat="1" ht="16.75" customHeight="1">
      <c r="B147" s="32"/>
      <c r="C147" s="202" t="s">
        <v>1</v>
      </c>
      <c r="D147" s="202" t="s">
        <v>959</v>
      </c>
      <c r="E147" s="17" t="s">
        <v>1</v>
      </c>
      <c r="F147" s="203">
        <v>85.72</v>
      </c>
      <c r="H147" s="32"/>
    </row>
    <row r="148" spans="2:8" s="1" customFormat="1" ht="16.75" customHeight="1">
      <c r="B148" s="32"/>
      <c r="C148" s="202" t="s">
        <v>1</v>
      </c>
      <c r="D148" s="202" t="s">
        <v>960</v>
      </c>
      <c r="E148" s="17" t="s">
        <v>1</v>
      </c>
      <c r="F148" s="203">
        <v>85.72</v>
      </c>
      <c r="H148" s="32"/>
    </row>
    <row r="149" spans="2:8" s="1" customFormat="1" ht="16.75" customHeight="1">
      <c r="B149" s="32"/>
      <c r="C149" s="202" t="s">
        <v>125</v>
      </c>
      <c r="D149" s="202" t="s">
        <v>187</v>
      </c>
      <c r="E149" s="17" t="s">
        <v>1</v>
      </c>
      <c r="F149" s="203">
        <v>253.37</v>
      </c>
      <c r="H149" s="32"/>
    </row>
    <row r="150" spans="2:8" s="1" customFormat="1" ht="16.75" customHeight="1">
      <c r="B150" s="32"/>
      <c r="C150" s="204" t="s">
        <v>1648</v>
      </c>
      <c r="H150" s="32"/>
    </row>
    <row r="151" spans="2:8" s="1" customFormat="1" ht="16.75" customHeight="1">
      <c r="B151" s="32"/>
      <c r="C151" s="202" t="s">
        <v>953</v>
      </c>
      <c r="D151" s="202" t="s">
        <v>954</v>
      </c>
      <c r="E151" s="17" t="s">
        <v>439</v>
      </c>
      <c r="F151" s="203">
        <v>253.37</v>
      </c>
      <c r="H151" s="32"/>
    </row>
    <row r="152" spans="2:8" s="1" customFormat="1" ht="16.75" customHeight="1">
      <c r="B152" s="32"/>
      <c r="C152" s="202" t="s">
        <v>1381</v>
      </c>
      <c r="D152" s="202" t="s">
        <v>1382</v>
      </c>
      <c r="E152" s="17" t="s">
        <v>179</v>
      </c>
      <c r="F152" s="203">
        <v>444.52800000000002</v>
      </c>
      <c r="H152" s="32"/>
    </row>
    <row r="153" spans="2:8" s="1" customFormat="1" ht="16.75" customHeight="1">
      <c r="B153" s="32"/>
      <c r="C153" s="202" t="s">
        <v>1392</v>
      </c>
      <c r="D153" s="202" t="s">
        <v>1393</v>
      </c>
      <c r="E153" s="17" t="s">
        <v>179</v>
      </c>
      <c r="F153" s="203">
        <v>444.52800000000002</v>
      </c>
      <c r="H153" s="32"/>
    </row>
    <row r="154" spans="2:8" s="1" customFormat="1" ht="16.75" customHeight="1">
      <c r="B154" s="32"/>
      <c r="C154" s="202" t="s">
        <v>1396</v>
      </c>
      <c r="D154" s="202" t="s">
        <v>1397</v>
      </c>
      <c r="E154" s="17" t="s">
        <v>179</v>
      </c>
      <c r="F154" s="203">
        <v>444.52800000000002</v>
      </c>
      <c r="H154" s="32"/>
    </row>
    <row r="155" spans="2:8" s="1" customFormat="1" ht="16.75" customHeight="1">
      <c r="B155" s="32"/>
      <c r="C155" s="198" t="s">
        <v>1649</v>
      </c>
      <c r="D155" s="199" t="s">
        <v>1</v>
      </c>
      <c r="E155" s="200" t="s">
        <v>1</v>
      </c>
      <c r="F155" s="201">
        <v>14.805</v>
      </c>
      <c r="H155" s="32"/>
    </row>
    <row r="156" spans="2:8" s="1" customFormat="1" ht="16.75" customHeight="1">
      <c r="B156" s="32"/>
      <c r="C156" s="198" t="s">
        <v>127</v>
      </c>
      <c r="D156" s="199" t="s">
        <v>1</v>
      </c>
      <c r="E156" s="200" t="s">
        <v>1</v>
      </c>
      <c r="F156" s="201">
        <v>0</v>
      </c>
      <c r="H156" s="32"/>
    </row>
    <row r="157" spans="2:8" s="1" customFormat="1" ht="16.75" customHeight="1">
      <c r="B157" s="32"/>
      <c r="C157" s="202" t="s">
        <v>1</v>
      </c>
      <c r="D157" s="202" t="s">
        <v>382</v>
      </c>
      <c r="E157" s="17" t="s">
        <v>1</v>
      </c>
      <c r="F157" s="203">
        <v>0</v>
      </c>
      <c r="H157" s="32"/>
    </row>
    <row r="158" spans="2:8" s="1" customFormat="1" ht="16.75" customHeight="1">
      <c r="B158" s="32"/>
      <c r="C158" s="202" t="s">
        <v>1</v>
      </c>
      <c r="D158" s="202" t="s">
        <v>76</v>
      </c>
      <c r="E158" s="17" t="s">
        <v>1</v>
      </c>
      <c r="F158" s="203">
        <v>0</v>
      </c>
      <c r="H158" s="32"/>
    </row>
    <row r="159" spans="2:8" s="1" customFormat="1" ht="16.75" customHeight="1">
      <c r="B159" s="32"/>
      <c r="C159" s="202" t="s">
        <v>127</v>
      </c>
      <c r="D159" s="202" t="s">
        <v>187</v>
      </c>
      <c r="E159" s="17" t="s">
        <v>1</v>
      </c>
      <c r="F159" s="203">
        <v>0</v>
      </c>
      <c r="H159" s="32"/>
    </row>
    <row r="160" spans="2:8" s="1" customFormat="1" ht="16.75" customHeight="1">
      <c r="B160" s="32"/>
      <c r="C160" s="204" t="s">
        <v>1648</v>
      </c>
      <c r="H160" s="32"/>
    </row>
    <row r="161" spans="2:8" s="1" customFormat="1" ht="16.75" customHeight="1">
      <c r="B161" s="32"/>
      <c r="C161" s="202" t="s">
        <v>377</v>
      </c>
      <c r="D161" s="202" t="s">
        <v>378</v>
      </c>
      <c r="E161" s="17" t="s">
        <v>179</v>
      </c>
      <c r="F161" s="203">
        <v>140.26</v>
      </c>
      <c r="H161" s="32"/>
    </row>
    <row r="162" spans="2:8" s="1" customFormat="1" ht="16.75" customHeight="1">
      <c r="B162" s="32"/>
      <c r="C162" s="202" t="s">
        <v>1381</v>
      </c>
      <c r="D162" s="202" t="s">
        <v>1382</v>
      </c>
      <c r="E162" s="17" t="s">
        <v>179</v>
      </c>
      <c r="F162" s="203">
        <v>444.52800000000002</v>
      </c>
      <c r="H162" s="32"/>
    </row>
    <row r="163" spans="2:8" s="1" customFormat="1" ht="16.75" customHeight="1">
      <c r="B163" s="32"/>
      <c r="C163" s="202" t="s">
        <v>1392</v>
      </c>
      <c r="D163" s="202" t="s">
        <v>1393</v>
      </c>
      <c r="E163" s="17" t="s">
        <v>179</v>
      </c>
      <c r="F163" s="203">
        <v>444.52800000000002</v>
      </c>
      <c r="H163" s="32"/>
    </row>
    <row r="164" spans="2:8" s="1" customFormat="1" ht="16.75" customHeight="1">
      <c r="B164" s="32"/>
      <c r="C164" s="202" t="s">
        <v>1396</v>
      </c>
      <c r="D164" s="202" t="s">
        <v>1397</v>
      </c>
      <c r="E164" s="17" t="s">
        <v>179</v>
      </c>
      <c r="F164" s="203">
        <v>444.52800000000002</v>
      </c>
      <c r="H164" s="32"/>
    </row>
    <row r="165" spans="2:8" s="1" customFormat="1" ht="16.75" customHeight="1">
      <c r="B165" s="32"/>
      <c r="C165" s="198" t="s">
        <v>128</v>
      </c>
      <c r="D165" s="199" t="s">
        <v>1</v>
      </c>
      <c r="E165" s="200" t="s">
        <v>1</v>
      </c>
      <c r="F165" s="201">
        <v>156.08500000000001</v>
      </c>
      <c r="H165" s="32"/>
    </row>
    <row r="166" spans="2:8" s="1" customFormat="1" ht="16.75" customHeight="1">
      <c r="B166" s="32"/>
      <c r="C166" s="202" t="s">
        <v>1</v>
      </c>
      <c r="D166" s="202" t="s">
        <v>205</v>
      </c>
      <c r="E166" s="17" t="s">
        <v>1</v>
      </c>
      <c r="F166" s="203">
        <v>0</v>
      </c>
      <c r="H166" s="32"/>
    </row>
    <row r="167" spans="2:8" s="1" customFormat="1" ht="16.75" customHeight="1">
      <c r="B167" s="32"/>
      <c r="C167" s="202" t="s">
        <v>1</v>
      </c>
      <c r="D167" s="202" t="s">
        <v>243</v>
      </c>
      <c r="E167" s="17" t="s">
        <v>1</v>
      </c>
      <c r="F167" s="203">
        <v>42.674999999999997</v>
      </c>
      <c r="H167" s="32"/>
    </row>
    <row r="168" spans="2:8" s="1" customFormat="1" ht="16.75" customHeight="1">
      <c r="B168" s="32"/>
      <c r="C168" s="202" t="s">
        <v>1</v>
      </c>
      <c r="D168" s="202" t="s">
        <v>244</v>
      </c>
      <c r="E168" s="17" t="s">
        <v>1</v>
      </c>
      <c r="F168" s="203">
        <v>3.56</v>
      </c>
      <c r="H168" s="32"/>
    </row>
    <row r="169" spans="2:8" s="1" customFormat="1" ht="16.75" customHeight="1">
      <c r="B169" s="32"/>
      <c r="C169" s="202" t="s">
        <v>1</v>
      </c>
      <c r="D169" s="202" t="s">
        <v>245</v>
      </c>
      <c r="E169" s="17" t="s">
        <v>1</v>
      </c>
      <c r="F169" s="203">
        <v>49.335000000000001</v>
      </c>
      <c r="H169" s="32"/>
    </row>
    <row r="170" spans="2:8" s="1" customFormat="1" ht="16.75" customHeight="1">
      <c r="B170" s="32"/>
      <c r="C170" s="202" t="s">
        <v>1</v>
      </c>
      <c r="D170" s="202" t="s">
        <v>246</v>
      </c>
      <c r="E170" s="17" t="s">
        <v>1</v>
      </c>
      <c r="F170" s="203">
        <v>17.440000000000001</v>
      </c>
      <c r="H170" s="32"/>
    </row>
    <row r="171" spans="2:8" s="1" customFormat="1" ht="16.75" customHeight="1">
      <c r="B171" s="32"/>
      <c r="C171" s="202" t="s">
        <v>1</v>
      </c>
      <c r="D171" s="202" t="s">
        <v>210</v>
      </c>
      <c r="E171" s="17" t="s">
        <v>1</v>
      </c>
      <c r="F171" s="203">
        <v>0</v>
      </c>
      <c r="H171" s="32"/>
    </row>
    <row r="172" spans="2:8" s="1" customFormat="1" ht="16.75" customHeight="1">
      <c r="B172" s="32"/>
      <c r="C172" s="202" t="s">
        <v>1</v>
      </c>
      <c r="D172" s="202" t="s">
        <v>247</v>
      </c>
      <c r="E172" s="17" t="s">
        <v>1</v>
      </c>
      <c r="F172" s="203">
        <v>7.1550000000000002</v>
      </c>
      <c r="H172" s="32"/>
    </row>
    <row r="173" spans="2:8" s="1" customFormat="1" ht="16.75" customHeight="1">
      <c r="B173" s="32"/>
      <c r="C173" s="202" t="s">
        <v>1</v>
      </c>
      <c r="D173" s="202" t="s">
        <v>212</v>
      </c>
      <c r="E173" s="17" t="s">
        <v>1</v>
      </c>
      <c r="F173" s="203">
        <v>14.85</v>
      </c>
      <c r="H173" s="32"/>
    </row>
    <row r="174" spans="2:8" s="1" customFormat="1" ht="16.75" customHeight="1">
      <c r="B174" s="32"/>
      <c r="C174" s="202" t="s">
        <v>1</v>
      </c>
      <c r="D174" s="202" t="s">
        <v>213</v>
      </c>
      <c r="E174" s="17" t="s">
        <v>1</v>
      </c>
      <c r="F174" s="203">
        <v>0</v>
      </c>
      <c r="H174" s="32"/>
    </row>
    <row r="175" spans="2:8" s="1" customFormat="1" ht="16.75" customHeight="1">
      <c r="B175" s="32"/>
      <c r="C175" s="202" t="s">
        <v>1</v>
      </c>
      <c r="D175" s="202" t="s">
        <v>248</v>
      </c>
      <c r="E175" s="17" t="s">
        <v>1</v>
      </c>
      <c r="F175" s="203">
        <v>21.07</v>
      </c>
      <c r="H175" s="32"/>
    </row>
    <row r="176" spans="2:8" s="1" customFormat="1" ht="16.75" customHeight="1">
      <c r="B176" s="32"/>
      <c r="C176" s="202" t="s">
        <v>128</v>
      </c>
      <c r="D176" s="202" t="s">
        <v>189</v>
      </c>
      <c r="E176" s="17" t="s">
        <v>1</v>
      </c>
      <c r="F176" s="203">
        <v>156.08500000000001</v>
      </c>
      <c r="H176" s="32"/>
    </row>
    <row r="177" spans="2:8" s="1" customFormat="1" ht="16.75" customHeight="1">
      <c r="B177" s="32"/>
      <c r="C177" s="204" t="s">
        <v>1648</v>
      </c>
      <c r="H177" s="32"/>
    </row>
    <row r="178" spans="2:8" s="1" customFormat="1" ht="16.75" customHeight="1">
      <c r="B178" s="32"/>
      <c r="C178" s="202" t="s">
        <v>240</v>
      </c>
      <c r="D178" s="202" t="s">
        <v>241</v>
      </c>
      <c r="E178" s="17" t="s">
        <v>203</v>
      </c>
      <c r="F178" s="203">
        <v>156.08500000000001</v>
      </c>
      <c r="H178" s="32"/>
    </row>
    <row r="179" spans="2:8" s="1" customFormat="1" ht="20">
      <c r="B179" s="32"/>
      <c r="C179" s="202" t="s">
        <v>216</v>
      </c>
      <c r="D179" s="202" t="s">
        <v>217</v>
      </c>
      <c r="E179" s="17" t="s">
        <v>203</v>
      </c>
      <c r="F179" s="203">
        <v>156.08500000000001</v>
      </c>
      <c r="H179" s="32"/>
    </row>
    <row r="180" spans="2:8" s="1" customFormat="1" ht="20">
      <c r="B180" s="32"/>
      <c r="C180" s="202" t="s">
        <v>220</v>
      </c>
      <c r="D180" s="202" t="s">
        <v>221</v>
      </c>
      <c r="E180" s="17" t="s">
        <v>203</v>
      </c>
      <c r="F180" s="203">
        <v>94.501000000000005</v>
      </c>
      <c r="H180" s="32"/>
    </row>
    <row r="181" spans="2:8" s="1" customFormat="1" ht="16.75" customHeight="1">
      <c r="B181" s="32"/>
      <c r="C181" s="202" t="s">
        <v>225</v>
      </c>
      <c r="D181" s="202" t="s">
        <v>226</v>
      </c>
      <c r="E181" s="17" t="s">
        <v>203</v>
      </c>
      <c r="F181" s="203">
        <v>501.17200000000003</v>
      </c>
      <c r="H181" s="32"/>
    </row>
    <row r="182" spans="2:8" s="1" customFormat="1" ht="16.75" customHeight="1">
      <c r="B182" s="32"/>
      <c r="C182" s="202" t="s">
        <v>235</v>
      </c>
      <c r="D182" s="202" t="s">
        <v>236</v>
      </c>
      <c r="E182" s="17" t="s">
        <v>203</v>
      </c>
      <c r="F182" s="203">
        <v>250.58600000000001</v>
      </c>
      <c r="H182" s="32"/>
    </row>
    <row r="183" spans="2:8" s="1" customFormat="1" ht="7.4" customHeight="1">
      <c r="B183" s="44"/>
      <c r="C183" s="45"/>
      <c r="D183" s="45"/>
      <c r="E183" s="45"/>
      <c r="F183" s="45"/>
      <c r="G183" s="45"/>
      <c r="H183" s="32"/>
    </row>
    <row r="184" spans="2:8" s="1" customFormat="1" ht="10"/>
  </sheetData>
  <sheetProtection algorithmName="SHA-512" hashValue="klPAEBJxWhNj/O6SaE2DeGxDOZID4B6/i3+jHvviTbCO+H8t8iOQD9/hi89586L/LLf1/17rkywDATcB9C5d/A==" saltValue="mWXXAt+gO+OMkPR/y9rd8MZ0VgyYD2sJxdPGGXDMYTax1VPiXR1kCDlVYVKlkjpgaC8ruAkvw3vp6cJfId+r0A==" spinCount="100000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fitToHeight="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12</vt:i4>
      </vt:variant>
    </vt:vector>
  </HeadingPairs>
  <TitlesOfParts>
    <vt:vector size="18" baseType="lpstr">
      <vt:lpstr>Rekapitulace stavby</vt:lpstr>
      <vt:lpstr>ST - Stavební úpravy</vt:lpstr>
      <vt:lpstr>ZTI - Zdravotně technické...</vt:lpstr>
      <vt:lpstr>EL - Elektroinstalace</vt:lpstr>
      <vt:lpstr>VRN - Vedlejší rozpočtové...</vt:lpstr>
      <vt:lpstr>Seznam figur</vt:lpstr>
      <vt:lpstr>'EL - Elektroinstalace'!Názvy_tisku</vt:lpstr>
      <vt:lpstr>'Rekapitulace stavby'!Názvy_tisku</vt:lpstr>
      <vt:lpstr>'Seznam figur'!Názvy_tisku</vt:lpstr>
      <vt:lpstr>'ST - Stavební úpravy'!Názvy_tisku</vt:lpstr>
      <vt:lpstr>'VRN - Vedlejší rozpočtové...'!Názvy_tisku</vt:lpstr>
      <vt:lpstr>'ZTI - Zdravotně technické...'!Názvy_tisku</vt:lpstr>
      <vt:lpstr>'EL - Elektroinstalace'!Oblast_tisku</vt:lpstr>
      <vt:lpstr>'Rekapitulace stavby'!Oblast_tisku</vt:lpstr>
      <vt:lpstr>'Seznam figur'!Oblast_tisku</vt:lpstr>
      <vt:lpstr>'ST - Stavební úpravy'!Oblast_tisku</vt:lpstr>
      <vt:lpstr>'VRN - Vedlejší rozpočtové...'!Oblast_tisku</vt:lpstr>
      <vt:lpstr>'ZTI - Zdravotně technické...'!Oblast_tisku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Škrabal</dc:creator>
  <cp:lastModifiedBy>Tomáš Kytlík</cp:lastModifiedBy>
  <dcterms:created xsi:type="dcterms:W3CDTF">2026-02-02T19:57:04Z</dcterms:created>
  <dcterms:modified xsi:type="dcterms:W3CDTF">2026-02-17T11:22:52Z</dcterms:modified>
</cp:coreProperties>
</file>